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 tabRatio="893" firstSheet="6" activeTab="5"/>
  </bookViews>
  <sheets>
    <sheet name="ไม้ดอก" sheetId="1" r:id="rId1"/>
    <sheet name="หมู่บ้านไม้ผล" sheetId="46" r:id="rId2"/>
    <sheet name="อำเภอ (2)" sheetId="51" r:id="rId3"/>
    <sheet name="มันสำปะหลัง" sheetId="9" state="hidden" r:id="rId4"/>
    <sheet name="ยางพารา" sheetId="18" state="hidden" r:id="rId5"/>
    <sheet name="อำเภอ" sheetId="4" r:id="rId6"/>
    <sheet name="ปาล์มน้ำมัน" sheetId="7" r:id="rId7"/>
    <sheet name="มะม่วงหิมพานต์" sheetId="8" r:id="rId8"/>
    <sheet name="ลำไย" sheetId="14" r:id="rId9"/>
    <sheet name="ทุเรียน" sheetId="15" r:id="rId10"/>
    <sheet name="ฝรั่ง" sheetId="16" r:id="rId11"/>
    <sheet name="พุทรา" sheetId="29" r:id="rId12"/>
    <sheet name="มะละกอ" sheetId="52" r:id="rId13"/>
    <sheet name="มะขามหวาน" sheetId="13" r:id="rId14"/>
    <sheet name="กล้วยน้ำหว้า" sheetId="22" r:id="rId15"/>
    <sheet name="ไผ่เลี้ยง" sheetId="11" r:id="rId16"/>
    <sheet name="มะนาว" sheetId="10" r:id="rId17"/>
    <sheet name="มะม่วง" sheetId="6" r:id="rId18"/>
    <sheet name="ชุมพู" sheetId="38" state="hidden" r:id="rId19"/>
    <sheet name="น้อยหน่า" sheetId="39" state="hidden" r:id="rId20"/>
    <sheet name="มะพร้าว" sheetId="33" r:id="rId21"/>
    <sheet name="น้อยหน่า1" sheetId="48" r:id="rId22"/>
    <sheet name="Sheet3" sheetId="49" r:id="rId23"/>
    <sheet name="ตะกู" sheetId="35" state="hidden" r:id="rId24"/>
    <sheet name="สรุปไม้ผล" sheetId="27" state="hidden" r:id="rId25"/>
    <sheet name="สรุปไม้ผลอื่นๆ" sheetId="44" state="hidden" r:id="rId26"/>
    <sheet name="Sheet1" sheetId="45" state="hidden" r:id="rId27"/>
  </sheets>
  <definedNames>
    <definedName name="_xlnm.Print_Titles" localSheetId="2">'อำเภอ (2)'!$1:$5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<sst xmlns="http://schemas.openxmlformats.org/spreadsheetml/2006/main" count="1010" uniqueCount="195">
  <si>
    <t>แบบจัดเก็บข้อมูลการผลิตไม้ดอก-ไม้ประดับ ปี 2565 ระดับหมู่บ้าน,ตำบล,อำเภอ</t>
  </si>
  <si>
    <t>หมู่ที่ ......... ตำบล ................................  อำเภอ ............................................... จังหวัดอุบลราชธานี</t>
  </si>
  <si>
    <t>ที่</t>
  </si>
  <si>
    <t>ข้อมูลเกษตรกรผู้ปลูกไม้ดอก ไม้ประดับ</t>
  </si>
  <si>
    <t xml:space="preserve">  ชนิดไม้ดอก-ไม้ประดับ (ระบุเนื้อที่ปลูก ไร่, งาน, ต้น)  </t>
  </si>
  <si>
    <t>รวม</t>
  </si>
  <si>
    <t>ช่วงเก็บเกี่ยว (เดือน)</t>
  </si>
  <si>
    <t>หมายเหตุ</t>
  </si>
  <si>
    <t>ชื่อ - สกุล</t>
  </si>
  <si>
    <t>ที่อยู่</t>
  </si>
  <si>
    <t>เบญจมาศ</t>
  </si>
  <si>
    <t>ดาวเรือง</t>
  </si>
  <si>
    <t>กุหลาบ</t>
  </si>
  <si>
    <t>มะลิ</t>
  </si>
  <si>
    <t>คัตเตอร์</t>
  </si>
  <si>
    <t>ปทุมมา</t>
  </si>
  <si>
    <t>จำปี</t>
  </si>
  <si>
    <t>พุด</t>
  </si>
  <si>
    <t>บัวตัดดอก</t>
  </si>
  <si>
    <t>กล้วยไม้</t>
  </si>
  <si>
    <t>อื่นๆ ระบุ...</t>
  </si>
  <si>
    <t xml:space="preserve">หมายเหตุ แบบจัดเก็บข้อมูลไว้ที่อำเภอ 1 ชุด เพื่อการตรวจสอบภายหลัง </t>
  </si>
  <si>
    <t>ลงชื่อ ....................................................ผู้รายงาน</t>
  </si>
  <si>
    <t xml:space="preserve">        (..................................................)</t>
  </si>
  <si>
    <t>ตำแหน่ง ..............................................................</t>
  </si>
  <si>
    <t>แบบจัดเก็บข้อมูลการผลิตไม้ผล ไม้ยืนต้น และปาล์มน้ำมัน ปี 2565  ระดับหมู่บ้าน</t>
  </si>
  <si>
    <t>หมู่ที่ ............. ตำบล ......................................  อำเภอดขมราฐ จังหวัดอุบลราชธานี</t>
  </si>
  <si>
    <t>ข้อมูลเกษตรกรผู้ปลูกไม้ผล</t>
  </si>
  <si>
    <t xml:space="preserve">  ชนิดไม้ผล (ระบุเนื้อที่ปลูก ไร่, งาน, ต้น)  </t>
  </si>
  <si>
    <t>มะม่วง</t>
  </si>
  <si>
    <t>กล้วยน้ำว้า</t>
  </si>
  <si>
    <t>มะนาว</t>
  </si>
  <si>
    <t>ลำไย</t>
  </si>
  <si>
    <t>แก้วมังกร</t>
  </si>
  <si>
    <t>มะละกอ</t>
  </si>
  <si>
    <t>เงาะ</t>
  </si>
  <si>
    <t>มะพร้าว</t>
  </si>
  <si>
    <t>ขนุน</t>
  </si>
  <si>
    <t>มะขามหวาน</t>
  </si>
  <si>
    <t>พุทรา</t>
  </si>
  <si>
    <t>มะขามเปรี้ยว</t>
  </si>
  <si>
    <t>ทุเรียน</t>
  </si>
  <si>
    <t>ฝรั่ง</t>
  </si>
  <si>
    <t>กล้วยหอม</t>
  </si>
  <si>
    <t>น้อยหน่า</t>
  </si>
  <si>
    <t>ส้มโอ</t>
  </si>
  <si>
    <t>สละ</t>
  </si>
  <si>
    <t>เมล่อน</t>
  </si>
  <si>
    <t>ชมพู่</t>
  </si>
  <si>
    <t>อื่นๆ ระบุ</t>
  </si>
  <si>
    <t xml:space="preserve">หมายเหตุ แบบจัดเก็บข้อมูลระดับหมู่บ้านเก็บไว้ที่อำเภอเพื่อการตรวจสอบข้อมูลภายหลัง </t>
  </si>
  <si>
    <t>ลงชื่อ ......................................................ผู้รายงาน</t>
  </si>
  <si>
    <t xml:space="preserve">       (....................................................)</t>
  </si>
  <si>
    <t>ตำแหน่ง ...............................................................</t>
  </si>
  <si>
    <t>แบบจัดเก็บข้อมูลการผลิตไม้ผล ไม้ยืนต้น และปาล์มน้ำมัน ปี 2568  (ระดับอำเภอ)</t>
  </si>
  <si>
    <t xml:space="preserve"> อำเภอเขมราฐ จังหวัดอุบลราชธานี</t>
  </si>
  <si>
    <t>ตำบล</t>
  </si>
  <si>
    <t>ชนิดพืชที่ปลูก (ระบุ.....)</t>
  </si>
  <si>
    <t>จำนวนเกษตรกร(ราย)</t>
  </si>
  <si>
    <t>เนื้อที่ปลูก (ไร่)</t>
  </si>
  <si>
    <t>ให้ผลผลิตแล้ว (ไร่)</t>
  </si>
  <si>
    <t>ผลผลิตที่ได้ (กก./ปี)</t>
  </si>
  <si>
    <t>ราคาจำหน่าย(บาท/กก.)</t>
  </si>
  <si>
    <t>ช่วงเวลาเก็บเกี่ยว (เดือน)</t>
  </si>
  <si>
    <t>เนื้อที่ยังไม่ให้ผลผลิต (ไร่)</t>
  </si>
  <si>
    <t>เขมราฐ</t>
  </si>
  <si>
    <t>ปาล์มน้ำมัน</t>
  </si>
  <si>
    <t>ตลอดปี</t>
  </si>
  <si>
    <t>ขามป้อม</t>
  </si>
  <si>
    <t>นาแวง</t>
  </si>
  <si>
    <t>หนองผือ</t>
  </si>
  <si>
    <t>แก้งเหนือ</t>
  </si>
  <si>
    <t>หนองนกทา</t>
  </si>
  <si>
    <t>หัวนา</t>
  </si>
  <si>
    <t>หนองสิม</t>
  </si>
  <si>
    <t>ไผ่เลี้ยง</t>
  </si>
  <si>
    <t>เจียด</t>
  </si>
  <si>
    <t>สัก</t>
  </si>
  <si>
    <t>มะม่วงหิมพานต์</t>
  </si>
  <si>
    <t>ก.พ.-พ.ค.</t>
  </si>
  <si>
    <t>ก.ค.-ส.ค.</t>
  </si>
  <si>
    <t>มะขาม</t>
  </si>
  <si>
    <t>ธ.ค.-มี.ค.</t>
  </si>
  <si>
    <t>เม.ย.-พ.ค.</t>
  </si>
  <si>
    <t>ต.ค.-ก.พ.</t>
  </si>
  <si>
    <t>ก.ย.-พ.ย.</t>
  </si>
  <si>
    <t>ธ.ค.-ม.ค.</t>
  </si>
  <si>
    <t xml:space="preserve">หมายเหตุ 1. แบบจัดเก็บข้อมูลระดับอำเภอ ส่งให้จังหวัดภายในวันที่ 2 มิถุนายน 2566 ทาง e-mail : ubonratchathani@doae.go.th </t>
  </si>
  <si>
    <t>2. ชนิดพืชที่ปลูก - ไม้ผล เช่น มะม่วง, เงาะ, ทุเรียน, ลำไย, แก้วมังกร ฯลฯ</t>
  </si>
  <si>
    <t xml:space="preserve">  - ไม้ยืนต้น เช่น มะม่วงหิมมะพานต์, ไผ่เลี้ยง, ไผ่กิมซุง ฯลฯ</t>
  </si>
  <si>
    <t xml:space="preserve">  - ปาล์มน้ำมัน</t>
  </si>
  <si>
    <t>ลงชื่อ .......ปิยวรรณ...บุญทา.....ผู้รายงาน</t>
  </si>
  <si>
    <t xml:space="preserve">  (นางสาวปิยวรรณ บุญทา)</t>
  </si>
  <si>
    <t>ตำแหน่ง นักวิชาการส่งเสริมการเกษตรชำนาญการ</t>
  </si>
  <si>
    <t>แบบจัดเก็บข้อมูลการผลิตไม้ผล ไม้ยืนต้น และปาล์มน้ำมัน ปี 2559  ระดับอำเภอ</t>
  </si>
  <si>
    <t xml:space="preserve"> อำเภอ ............................................... จังหวัดอุบลราชธานี</t>
  </si>
  <si>
    <t>อำเภอ</t>
  </si>
  <si>
    <t>ชนิดพืชที่ปลูก(ระบุ...)</t>
  </si>
  <si>
    <t>เนื้อที่ปลูก(ไร่)</t>
  </si>
  <si>
    <t>ให้ผลผลิตแล้ว(ไร่)</t>
  </si>
  <si>
    <t>ผลผลิตที่ได้(กก./ปี)</t>
  </si>
  <si>
    <t>เนื้อที่ยังไม่ให้ผลผลิต(ไร่)</t>
  </si>
  <si>
    <t>บุณฑริก</t>
  </si>
  <si>
    <t>มันสำปะหลัง</t>
  </si>
  <si>
    <t>-</t>
  </si>
  <si>
    <t>ธ.ค.-เม.ษ.</t>
  </si>
  <si>
    <t xml:space="preserve">หมายเหตุ 1. แบบจัดเก็บข้อมูลระดับอำเภอ ส่งให้จังหวัดภายในวันที่ 5 กรกฎาคม 2559 ทาง e-mail : ubonratchathani@doae.go.th </t>
  </si>
  <si>
    <t xml:space="preserve">     2. ชนิดพืชที่ปลูก - ไม้ผล เช่น มะม่วง, เงาะ, ทุเรียน, ลำไย, แก้วมังกร ฯลฯ</t>
  </si>
  <si>
    <t>ลงชื่อ ....................................ผู้รายงาน</t>
  </si>
  <si>
    <t xml:space="preserve">           (.............................)</t>
  </si>
  <si>
    <t>ตำแหน่ง ...........................................</t>
  </si>
  <si>
    <t>แบบจัดเก็บข้อมูลการผลิตไม้ผล ไม้ยืนต้น และปาล์มน้ำมัน ปี 2565 ระดับอำเภอ</t>
  </si>
  <si>
    <t>อำเภอ ..................................................  จังหวัดอุบลราชธานี</t>
  </si>
  <si>
    <t>เนื้อที่ยังไม่ให้ผลผลิต   (ไร่)</t>
  </si>
  <si>
    <t>กุดข้าวปุ้น</t>
  </si>
  <si>
    <t>ยางพารา</t>
  </si>
  <si>
    <t>ก.ค.-พ.ย.</t>
  </si>
  <si>
    <t>โขงเจียม</t>
  </si>
  <si>
    <t>พ.ค.-ธ.ค.</t>
  </si>
  <si>
    <t>นาจะหลวย</t>
  </si>
  <si>
    <t>พ.ค.-พ.ย</t>
  </si>
  <si>
    <t>น้ำยืน</t>
  </si>
  <si>
    <t>25-40</t>
  </si>
  <si>
    <t>พ.ค.-ม.ค.</t>
  </si>
  <si>
    <t>เมืองอุบลราชธานี</t>
  </si>
  <si>
    <t>พ.ค.-ก.พ.</t>
  </si>
  <si>
    <t>นาเยีย</t>
  </si>
  <si>
    <t>ม่วงสามสิบ</t>
  </si>
  <si>
    <t>.</t>
  </si>
  <si>
    <t>แบบจัดเก็บข้อมูลการผลิตไม้ผล ไม้ยืนต้น และปาล์มน้ำมัน ปี 2568 ระดับตำบล</t>
  </si>
  <si>
    <t>ตำบลเขมราฐ</t>
  </si>
  <si>
    <t>มี.ค.-พ.ค.</t>
  </si>
  <si>
    <t>มิ.ย.-ก.ค.</t>
  </si>
  <si>
    <t>ธ.ค.-ก.พ.</t>
  </si>
  <si>
    <t xml:space="preserve"> 15-20</t>
  </si>
  <si>
    <t>เม.ย-พ.ค.</t>
  </si>
  <si>
    <t>มิ.ย.-ต.ค.</t>
  </si>
  <si>
    <t>ตำบลขามป้อม</t>
  </si>
  <si>
    <t>40-60</t>
  </si>
  <si>
    <t>ตำบลเจียด</t>
  </si>
  <si>
    <t>ตำบลหนองผือ</t>
  </si>
  <si>
    <t>ตำบลนาแวง</t>
  </si>
  <si>
    <t>ตำบลแก้งเหนือ</t>
  </si>
  <si>
    <t>ตำบลหนองนกทา</t>
  </si>
  <si>
    <t>15-20</t>
  </si>
  <si>
    <t>ตำบลหนองสิม</t>
  </si>
  <si>
    <t>ตำบลหัวนา</t>
  </si>
  <si>
    <t>สวนผสม</t>
  </si>
  <si>
    <t>ลงชื่อ       ปิยวรรณ  บุญทา     ผู้รายงาน</t>
  </si>
  <si>
    <t xml:space="preserve">        (นางสาวปิยวรรณ บุญทา.)</t>
  </si>
  <si>
    <t>แบบจัดเก็บข้อมูลการผลิตไม้ผล ไม้ยืนต้น และปาล์มน้ำมัน ปี 2568 ระดับอำเภอ</t>
  </si>
  <si>
    <t>อำเภอเขมราฐ จังหวัดอุบลราชธานี</t>
  </si>
  <si>
    <t>ตลอดทั้งปี</t>
  </si>
  <si>
    <t xml:space="preserve">หมายเหตุ 1. แบบจัดเก็บข้อมูลระดับอำเภอ  </t>
  </si>
  <si>
    <t xml:space="preserve">  - ไม้ยืนต้น เช่น มะม่วงหิมพานต์, ไผ่เลี้ยง, ไผ่กิมซุง,ยูคาลิปตัส ฯลฯ</t>
  </si>
  <si>
    <t>ลงชื่อ   ปิยวรรณ  บุญทา  .ผู้รายงาน</t>
  </si>
  <si>
    <t xml:space="preserve">          (น.ส.ปิยวรรณ บุญทา)</t>
  </si>
  <si>
    <t>อำเภอเขมราฐ  จังหวัดอุบลราชธานี</t>
  </si>
  <si>
    <t>ก.ค. - ส.ค.</t>
  </si>
  <si>
    <t>20-40</t>
  </si>
  <si>
    <t>มี.ค. - ต.ค.</t>
  </si>
  <si>
    <t>อำเภอ เขมราฐ  จังหวัดอุบลราชธานี</t>
  </si>
  <si>
    <t>อำเภอ เขมราฐ.  จังหวัดอุบลราชธานี</t>
  </si>
  <si>
    <t>ธ.ค. - ม.ค.</t>
  </si>
  <si>
    <t>อำเภอ เขมราฐ จังหวัดอุบลราชธานี</t>
  </si>
  <si>
    <t>จำนวน (ราย)</t>
  </si>
  <si>
    <t>20-60</t>
  </si>
  <si>
    <t>เม.ย. - พ.ค.</t>
  </si>
  <si>
    <t>พ.ค. - มิ.ย.</t>
  </si>
  <si>
    <t>10-20</t>
  </si>
  <si>
    <t>20-25</t>
  </si>
  <si>
    <t>30</t>
  </si>
  <si>
    <t>เขื่องใน</t>
  </si>
  <si>
    <t>แบบสรุปข้อมูลการผลิตไม้ผล ปี 2560  ระดับจังหวัดอุบลราชธานี</t>
  </si>
  <si>
    <t>กล้วยหอมทอง</t>
  </si>
  <si>
    <t>35-60</t>
  </si>
  <si>
    <t>20-30</t>
  </si>
  <si>
    <t>50-60</t>
  </si>
  <si>
    <t>พ.ค. - ก.ค.</t>
  </si>
  <si>
    <t>80-120</t>
  </si>
  <si>
    <t>20-35</t>
  </si>
  <si>
    <t>พ.ค. - ต.ค.</t>
  </si>
  <si>
    <t>20-50</t>
  </si>
  <si>
    <t>พ.ค.-มิ.ย.</t>
  </si>
  <si>
    <t>5-60</t>
  </si>
  <si>
    <t>มี.ค.-ธ.ค.</t>
  </si>
  <si>
    <t>มี.ค.-ส.ค.</t>
  </si>
  <si>
    <t>35-80</t>
  </si>
  <si>
    <t>ก.พ.-ธ.ค.</t>
  </si>
  <si>
    <t>ลิ้นจี่</t>
  </si>
  <si>
    <t>เม.ย. - มิ.ย.</t>
  </si>
  <si>
    <t>มะกอกฝรั่ง</t>
  </si>
  <si>
    <t>มิ.ย.-ก.ย.</t>
  </si>
  <si>
    <t>มังคุด</t>
  </si>
  <si>
    <t>กระท้อน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</si>
</sst>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mmm\-yy"/>
    <numFmt numFmtId="181" formatCode="_-* #,##0_-;\-* #,##0_-;_-* &quot;-&quot;??_-;_-@_-"/>
    <numFmt numFmtId="182" formatCode="_-* #,##0.00_-;\-* #,##0.00_-;_-* &quot;-&quot;??.00_-;_-@_-"/>
    <numFmt numFmtId="183" formatCode="_-* #,##0.0_-;\-* #,##0.0_-;_-* &quot;-&quot;??.0_-;_-@_-"/>
    <numFmt numFmtId="184" formatCode="_-* #,##0.0_-;\-* #,##0.0_-;_-* &quot;-&quot;??_-;_-@_-"/>
  </numFmts>
  <fonts count="30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  <charset val="0"/>
    </font>
    <font>
      <sz val="16"/>
      <color theme="1"/>
      <name val="TH SarabunPSK"/>
      <family val="2"/>
      <charset val="0"/>
    </font>
    <font>
      <sz val="11"/>
      <color theme="1"/>
      <name val="TH SarabunPSK"/>
      <family val="2"/>
      <charset val="0"/>
    </font>
    <font>
      <sz val="16"/>
      <color theme="1"/>
      <name val="TH SarabunIT๙"/>
      <family val="2"/>
      <charset val="0"/>
    </font>
    <font>
      <sz val="16"/>
      <color theme="1"/>
      <name val="TH SarabunPSK"/>
      <charset val="222"/>
    </font>
    <font>
      <sz val="14"/>
      <color theme="1"/>
      <name val="TH SarabunPSK"/>
      <family val="2"/>
      <charset val="0"/>
    </font>
    <font>
      <sz val="16"/>
      <color theme="1"/>
      <name val="TH SarabunIT๙"/>
      <charset val="134"/>
    </font>
    <font>
      <sz val="11"/>
      <color theme="1"/>
      <name val="TH SarabunPSK"/>
      <charset val="222"/>
    </font>
    <font>
      <sz val="15"/>
      <color theme="1"/>
      <name val="TH SarabunPSK"/>
      <family val="2"/>
      <charset val="0"/>
    </font>
    <font>
      <b/>
      <sz val="11"/>
      <color theme="1"/>
      <name val="TH SarabunPSK"/>
      <family val="2"/>
      <charset val="0"/>
    </font>
    <font>
      <sz val="12"/>
      <color theme="1"/>
      <name val="TH SarabunPSK"/>
      <family val="2"/>
      <charset val="0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i/>
      <sz val="11"/>
      <color rgb="FF7F7F7F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12" applyNumberFormat="0" applyAlignment="0" applyProtection="0"/>
    <xf numFmtId="0" fontId="21" fillId="5" borderId="13" applyNumberFormat="0" applyAlignment="0" applyProtection="0"/>
    <xf numFmtId="0" fontId="22" fillId="5" borderId="12" applyNumberFormat="0" applyAlignment="0" applyProtection="0"/>
    <xf numFmtId="0" fontId="23" fillId="6" borderId="14" applyNumberFormat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6" fillId="7" borderId="0" applyNumberFormat="0" applyBorder="0" applyAlignment="0" applyProtection="0"/>
    <xf numFmtId="0" fontId="27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0" fillId="13" borderId="0" applyNumberFormat="0" applyBorder="0" applyAlignment="0" applyProtection="0"/>
    <xf numFmtId="0" fontId="29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0" fillId="17" borderId="0" applyNumberFormat="0" applyBorder="0" applyAlignment="0" applyProtection="0"/>
    <xf numFmtId="0" fontId="29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0" fillId="21" borderId="0" applyNumberFormat="0" applyBorder="0" applyAlignment="0" applyProtection="0"/>
    <xf numFmtId="0" fontId="29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0" fillId="25" borderId="0" applyNumberFormat="0" applyBorder="0" applyAlignment="0" applyProtection="0"/>
    <xf numFmtId="0" fontId="29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0" fillId="29" borderId="0" applyNumberFormat="0" applyBorder="0" applyAlignment="0" applyProtection="0"/>
    <xf numFmtId="0" fontId="29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  <xf numFmtId="0" fontId="0" fillId="33" borderId="0" applyNumberFormat="0" applyBorder="0" applyAlignment="0" applyProtection="0"/>
  </cellStyleXfs>
  <cellXfs count="2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3" fontId="2" fillId="0" borderId="2" xfId="1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 vertical="center"/>
    </xf>
    <xf numFmtId="176" fontId="2" fillId="0" borderId="2" xfId="1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left" vertical="center"/>
    </xf>
    <xf numFmtId="181" fontId="2" fillId="0" borderId="2" xfId="1" applyNumberFormat="1" applyFont="1" applyBorder="1"/>
    <xf numFmtId="176" fontId="2" fillId="0" borderId="2" xfId="1" applyNumberFormat="1" applyFont="1" applyBorder="1"/>
    <xf numFmtId="176" fontId="2" fillId="0" borderId="2" xfId="1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2" fontId="2" fillId="0" borderId="2" xfId="0" applyNumberFormat="1" applyFont="1" applyBorder="1" applyAlignment="1">
      <alignment horizontal="right" vertical="center"/>
    </xf>
    <xf numFmtId="180" fontId="2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 vertical="center"/>
    </xf>
    <xf numFmtId="176" fontId="2" fillId="0" borderId="2" xfId="1" applyFont="1" applyBorder="1" applyAlignment="1">
      <alignment horizontal="right" vertical="center"/>
    </xf>
    <xf numFmtId="0" fontId="4" fillId="0" borderId="0" xfId="0" applyFont="1"/>
    <xf numFmtId="3" fontId="4" fillId="0" borderId="0" xfId="0" applyNumberFormat="1" applyFont="1"/>
    <xf numFmtId="0" fontId="2" fillId="0" borderId="0" xfId="0" applyFont="1" applyFill="1"/>
    <xf numFmtId="181" fontId="2" fillId="0" borderId="0" xfId="1" applyNumberFormat="1" applyFont="1" applyAlignment="1">
      <alignment horizontal="center" vertical="center"/>
    </xf>
    <xf numFmtId="181" fontId="2" fillId="0" borderId="0" xfId="1" applyNumberFormat="1" applyFont="1"/>
    <xf numFmtId="181" fontId="2" fillId="0" borderId="0" xfId="1" applyNumberFormat="1" applyFont="1" applyAlignment="1">
      <alignment horizontal="left"/>
    </xf>
    <xf numFmtId="0" fontId="1" fillId="0" borderId="0" xfId="0" applyFont="1" applyFill="1" applyBorder="1" applyAlignment="1">
      <alignment horizontal="center"/>
    </xf>
    <xf numFmtId="181" fontId="2" fillId="0" borderId="1" xfId="1" applyNumberFormat="1" applyFont="1" applyBorder="1" applyAlignment="1">
      <alignment horizontal="center"/>
    </xf>
    <xf numFmtId="181" fontId="2" fillId="0" borderId="1" xfId="1" applyNumberFormat="1" applyFont="1" applyBorder="1" applyAlignment="1">
      <alignment horizontal="left"/>
    </xf>
    <xf numFmtId="181" fontId="2" fillId="0" borderId="2" xfId="1" applyNumberFormat="1" applyFont="1" applyBorder="1" applyAlignment="1">
      <alignment horizontal="center" vertical="center"/>
    </xf>
    <xf numFmtId="181" fontId="2" fillId="0" borderId="2" xfId="1" applyNumberFormat="1" applyFont="1" applyBorder="1" applyAlignment="1">
      <alignment horizontal="left" vertical="center"/>
    </xf>
    <xf numFmtId="181" fontId="2" fillId="0" borderId="3" xfId="1" applyNumberFormat="1" applyFont="1" applyBorder="1" applyAlignment="1">
      <alignment horizontal="center" vertical="center" wrapText="1"/>
    </xf>
    <xf numFmtId="181" fontId="2" fillId="0" borderId="2" xfId="1" applyNumberFormat="1" applyFont="1" applyBorder="1" applyAlignment="1">
      <alignment horizontal="center" vertical="center" wrapText="1"/>
    </xf>
    <xf numFmtId="181" fontId="2" fillId="0" borderId="4" xfId="1" applyNumberFormat="1" applyFont="1" applyBorder="1" applyAlignment="1">
      <alignment horizontal="center" vertical="center" wrapText="1"/>
    </xf>
    <xf numFmtId="181" fontId="2" fillId="0" borderId="2" xfId="1" applyNumberFormat="1" applyFont="1" applyBorder="1" applyAlignment="1">
      <alignment horizontal="left"/>
    </xf>
    <xf numFmtId="181" fontId="2" fillId="0" borderId="2" xfId="1" applyNumberFormat="1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/>
    </xf>
    <xf numFmtId="180" fontId="2" fillId="0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81" fontId="1" fillId="0" borderId="2" xfId="1" applyNumberFormat="1" applyFont="1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181" fontId="2" fillId="0" borderId="2" xfId="1" applyNumberFormat="1" applyFont="1" applyFill="1" applyBorder="1" applyAlignment="1">
      <alignment horizontal="center"/>
    </xf>
    <xf numFmtId="0" fontId="2" fillId="0" borderId="2" xfId="0" applyNumberFormat="1" applyFont="1" applyBorder="1"/>
    <xf numFmtId="176" fontId="2" fillId="0" borderId="0" xfId="1" applyFont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180" fontId="2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181" fontId="2" fillId="0" borderId="2" xfId="1" applyNumberFormat="1" applyFont="1" applyFill="1" applyBorder="1" applyAlignment="1">
      <alignment horizontal="right"/>
    </xf>
    <xf numFmtId="182" fontId="2" fillId="0" borderId="2" xfId="1" applyNumberFormat="1" applyFont="1" applyFill="1" applyBorder="1" applyAlignment="1">
      <alignment horizontal="center"/>
    </xf>
    <xf numFmtId="3" fontId="2" fillId="0" borderId="2" xfId="1" applyNumberFormat="1" applyFont="1" applyFill="1" applyBorder="1" applyAlignment="1">
      <alignment horizontal="right"/>
    </xf>
    <xf numFmtId="181" fontId="2" fillId="0" borderId="2" xfId="1" applyNumberFormat="1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/>
    <xf numFmtId="3" fontId="1" fillId="0" borderId="2" xfId="0" applyNumberFormat="1" applyFont="1" applyBorder="1"/>
    <xf numFmtId="0" fontId="2" fillId="0" borderId="2" xfId="0" applyFont="1" applyFill="1" applyBorder="1"/>
    <xf numFmtId="181" fontId="2" fillId="0" borderId="0" xfId="0" applyNumberFormat="1" applyFont="1" applyFill="1"/>
    <xf numFmtId="0" fontId="1" fillId="0" borderId="2" xfId="0" applyFont="1" applyBorder="1" applyAlignment="1">
      <alignment horizontal="right"/>
    </xf>
    <xf numFmtId="0" fontId="2" fillId="0" borderId="0" xfId="0" applyFont="1" applyAlignment="1">
      <alignment horizontal="center"/>
    </xf>
    <xf numFmtId="181" fontId="2" fillId="0" borderId="0" xfId="1" applyNumberFormat="1" applyFont="1" applyAlignment="1">
      <alignment horizontal="right"/>
    </xf>
    <xf numFmtId="181" fontId="2" fillId="0" borderId="1" xfId="1" applyNumberFormat="1" applyFont="1" applyBorder="1" applyAlignment="1">
      <alignment horizontal="right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81" fontId="2" fillId="0" borderId="2" xfId="1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76" fontId="2" fillId="0" borderId="0" xfId="0" applyNumberFormat="1" applyFont="1" applyFill="1"/>
    <xf numFmtId="3" fontId="2" fillId="0" borderId="0" xfId="0" applyNumberFormat="1" applyFont="1"/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 wrapText="1"/>
    </xf>
    <xf numFmtId="176" fontId="2" fillId="0" borderId="2" xfId="1" applyFont="1" applyFill="1" applyBorder="1" applyAlignment="1">
      <alignment horizontal="right"/>
    </xf>
    <xf numFmtId="183" fontId="2" fillId="0" borderId="2" xfId="1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1" fillId="0" borderId="7" xfId="0" applyFont="1" applyBorder="1" applyAlignment="1"/>
    <xf numFmtId="0" fontId="1" fillId="0" borderId="5" xfId="0" applyFont="1" applyBorder="1" applyAlignment="1"/>
    <xf numFmtId="184" fontId="2" fillId="0" borderId="2" xfId="1" applyNumberFormat="1" applyFont="1" applyBorder="1" applyAlignment="1">
      <alignment horizontal="center"/>
    </xf>
    <xf numFmtId="176" fontId="2" fillId="0" borderId="3" xfId="1" applyFont="1" applyBorder="1" applyAlignment="1">
      <alignment horizontal="center" vertical="center" wrapText="1"/>
    </xf>
    <xf numFmtId="176" fontId="2" fillId="0" borderId="4" xfId="1" applyFont="1" applyBorder="1" applyAlignment="1">
      <alignment horizontal="center" vertical="center" wrapText="1"/>
    </xf>
    <xf numFmtId="181" fontId="2" fillId="0" borderId="2" xfId="1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81" fontId="1" fillId="0" borderId="2" xfId="1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81" fontId="1" fillId="0" borderId="0" xfId="1" applyNumberFormat="1" applyFont="1"/>
    <xf numFmtId="181" fontId="2" fillId="0" borderId="0" xfId="1" applyNumberFormat="1" applyFont="1" applyAlignment="1">
      <alignment vertical="center"/>
    </xf>
    <xf numFmtId="181" fontId="2" fillId="0" borderId="1" xfId="1" applyNumberFormat="1" applyFont="1" applyBorder="1" applyAlignment="1">
      <alignment vertical="center"/>
    </xf>
    <xf numFmtId="181" fontId="2" fillId="0" borderId="5" xfId="1" applyNumberFormat="1" applyFont="1" applyBorder="1" applyAlignment="1">
      <alignment horizontal="left"/>
    </xf>
    <xf numFmtId="181" fontId="1" fillId="0" borderId="7" xfId="1" applyNumberFormat="1" applyFont="1" applyBorder="1" applyAlignment="1">
      <alignment vertical="center"/>
    </xf>
    <xf numFmtId="181" fontId="1" fillId="0" borderId="5" xfId="1" applyNumberFormat="1" applyFont="1" applyBorder="1" applyAlignment="1">
      <alignment vertical="center"/>
    </xf>
    <xf numFmtId="181" fontId="1" fillId="0" borderId="2" xfId="1" applyNumberFormat="1" applyFont="1" applyBorder="1" applyAlignment="1">
      <alignment horizontal="center"/>
    </xf>
    <xf numFmtId="181" fontId="1" fillId="0" borderId="2" xfId="1" applyNumberFormat="1" applyFont="1" applyBorder="1" applyAlignment="1">
      <alignment horizontal="right"/>
    </xf>
    <xf numFmtId="181" fontId="1" fillId="0" borderId="2" xfId="0" applyNumberFormat="1" applyFont="1" applyBorder="1"/>
    <xf numFmtId="181" fontId="1" fillId="0" borderId="2" xfId="0" applyNumberFormat="1" applyFont="1" applyBorder="1" applyAlignment="1">
      <alignment horizontal="right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181" fontId="1" fillId="0" borderId="3" xfId="1" applyNumberFormat="1" applyFont="1" applyBorder="1" applyAlignment="1">
      <alignment horizontal="center" vertical="center" wrapText="1"/>
    </xf>
    <xf numFmtId="181" fontId="1" fillId="0" borderId="2" xfId="1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81" fontId="1" fillId="0" borderId="4" xfId="1" applyNumberFormat="1" applyFont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/>
    </xf>
    <xf numFmtId="176" fontId="2" fillId="0" borderId="2" xfId="1" applyFont="1" applyBorder="1" applyAlignment="1">
      <alignment horizontal="left"/>
    </xf>
    <xf numFmtId="181" fontId="2" fillId="0" borderId="2" xfId="1" applyNumberFormat="1" applyFont="1" applyFill="1" applyBorder="1" applyAlignment="1">
      <alignment horizontal="left"/>
    </xf>
    <xf numFmtId="176" fontId="2" fillId="0" borderId="2" xfId="1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81" fontId="1" fillId="0" borderId="2" xfId="1" applyNumberFormat="1" applyFont="1" applyBorder="1" applyAlignment="1">
      <alignment horizontal="left"/>
    </xf>
    <xf numFmtId="0" fontId="6" fillId="0" borderId="0" xfId="0" applyFont="1" applyFill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/>
    <xf numFmtId="0" fontId="6" fillId="0" borderId="2" xfId="0" applyFont="1" applyBorder="1" applyAlignment="1">
      <alignment horizontal="left" vertic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2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81" fontId="2" fillId="0" borderId="0" xfId="1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181" fontId="2" fillId="0" borderId="1" xfId="1" applyNumberFormat="1" applyFont="1" applyBorder="1" applyAlignment="1">
      <alignment horizontal="center" vertical="center"/>
    </xf>
    <xf numFmtId="181" fontId="2" fillId="0" borderId="2" xfId="1" applyNumberFormat="1" applyFont="1" applyBorder="1" applyAlignment="1">
      <alignment vertical="center"/>
    </xf>
    <xf numFmtId="181" fontId="2" fillId="0" borderId="2" xfId="1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" fontId="2" fillId="0" borderId="2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81" fontId="2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0" borderId="0" xfId="0" applyFont="1" applyFill="1"/>
    <xf numFmtId="0" fontId="3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181" fontId="11" fillId="0" borderId="2" xfId="1" applyNumberFormat="1" applyFont="1" applyBorder="1" applyAlignment="1">
      <alignment horizontal="center" vertical="top"/>
    </xf>
    <xf numFmtId="181" fontId="11" fillId="0" borderId="2" xfId="1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80" fontId="2" fillId="0" borderId="2" xfId="0" applyNumberFormat="1" applyFont="1" applyFill="1" applyBorder="1" applyAlignment="1" quotePrefix="1">
      <alignment horizontal="right" vertical="center"/>
    </xf>
    <xf numFmtId="180" fontId="2" fillId="0" borderId="2" xfId="0" applyNumberFormat="1" applyFont="1" applyBorder="1" applyAlignment="1" quotePrefix="1">
      <alignment horizontal="right" vertical="center"/>
    </xf>
    <xf numFmtId="180" fontId="2" fillId="0" borderId="2" xfId="0" applyNumberFormat="1" applyFont="1" applyBorder="1" applyAlignment="1" quotePrefix="1">
      <alignment horizontal="right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25"/>
  <sheetViews>
    <sheetView zoomScaleSheetLayoutView="60" workbookViewId="0">
      <selection activeCell="A1" sqref="A1:Q1"/>
    </sheetView>
  </sheetViews>
  <sheetFormatPr defaultColWidth="9" defaultRowHeight="18"/>
  <cols>
    <col min="1" max="1" width="4.775" style="152" customWidth="1"/>
    <col min="2" max="2" width="26.4416666666667" style="152" customWidth="1"/>
    <col min="3" max="3" width="8.88333333333333" style="152" customWidth="1"/>
    <col min="4" max="4" width="7.44166666666667" style="152" customWidth="1"/>
    <col min="5" max="11" width="6.775" style="152" customWidth="1"/>
    <col min="12" max="13" width="7.66666666666667" style="152" customWidth="1"/>
    <col min="14" max="14" width="8.44166666666667" style="152" customWidth="1"/>
    <col min="15" max="15" width="7.44166666666667" style="152" customWidth="1"/>
    <col min="16" max="16" width="9.88333333333333" style="152" customWidth="1"/>
    <col min="17" max="17" width="9.44166666666667" style="152" customWidth="1"/>
    <col min="18" max="16384" width="9" style="152"/>
  </cols>
  <sheetData>
    <row r="1" ht="2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50" customFormat="1" ht="21" spans="1:17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ht="5.25" customHeight="1" spans="1:16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P3" s="156"/>
    </row>
    <row r="4" s="151" customFormat="1" ht="28.5" customHeight="1" spans="1:17">
      <c r="A4" s="158" t="s">
        <v>2</v>
      </c>
      <c r="B4" s="158" t="s">
        <v>3</v>
      </c>
      <c r="C4" s="158"/>
      <c r="D4" s="160" t="s">
        <v>4</v>
      </c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58" t="s">
        <v>5</v>
      </c>
      <c r="P4" s="160" t="s">
        <v>6</v>
      </c>
      <c r="Q4" s="158" t="s">
        <v>7</v>
      </c>
    </row>
    <row r="5" s="151" customFormat="1" ht="21.6" customHeight="1" spans="1:17">
      <c r="A5" s="158"/>
      <c r="B5" s="158" t="s">
        <v>8</v>
      </c>
      <c r="C5" s="158" t="s">
        <v>9</v>
      </c>
      <c r="D5" s="161" t="s">
        <v>10</v>
      </c>
      <c r="E5" s="161" t="s">
        <v>11</v>
      </c>
      <c r="F5" s="161" t="s">
        <v>12</v>
      </c>
      <c r="G5" s="161" t="s">
        <v>13</v>
      </c>
      <c r="H5" s="161" t="s">
        <v>14</v>
      </c>
      <c r="I5" s="161" t="s">
        <v>15</v>
      </c>
      <c r="J5" s="161" t="s">
        <v>16</v>
      </c>
      <c r="K5" s="161" t="s">
        <v>17</v>
      </c>
      <c r="L5" s="161" t="s">
        <v>18</v>
      </c>
      <c r="M5" s="161" t="s">
        <v>19</v>
      </c>
      <c r="N5" s="161" t="s">
        <v>20</v>
      </c>
      <c r="O5" s="158"/>
      <c r="P5" s="160"/>
      <c r="Q5" s="158"/>
    </row>
    <row r="6" s="151" customFormat="1" ht="23.4" customHeight="1" spans="1:17">
      <c r="A6" s="158"/>
      <c r="B6" s="158"/>
      <c r="C6" s="158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58"/>
      <c r="P6" s="160"/>
      <c r="Q6" s="158"/>
    </row>
    <row r="7" s="151" customFormat="1" ht="23.4" customHeight="1" spans="1:17">
      <c r="A7" s="158"/>
      <c r="B7" s="158"/>
      <c r="C7" s="158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58"/>
      <c r="P7" s="160"/>
      <c r="Q7" s="158"/>
    </row>
    <row r="8" s="151" customFormat="1" ht="23.4" customHeight="1" spans="1:17">
      <c r="A8" s="158"/>
      <c r="B8" s="158"/>
      <c r="C8" s="158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58"/>
      <c r="P8" s="160"/>
      <c r="Q8" s="158"/>
    </row>
    <row r="9" ht="23.4" customHeight="1" spans="1:17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</row>
    <row r="10" ht="23.4" customHeight="1" spans="1:17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</row>
    <row r="11" ht="23.4" customHeight="1" spans="1:17">
      <c r="A11" s="164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</row>
    <row r="12" ht="23.4" customHeight="1" spans="1:17">
      <c r="A12" s="164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</row>
    <row r="13" ht="23.4" customHeight="1" spans="1:17">
      <c r="A13" s="164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</row>
    <row r="14" ht="23.4" customHeight="1" spans="1:17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</row>
    <row r="15" ht="23.4" customHeight="1" spans="1:17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</row>
    <row r="16" ht="23.4" customHeight="1" spans="1:17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</row>
    <row r="17" ht="23.4" customHeight="1" spans="1:17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ht="23.4" customHeight="1" spans="1:17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ht="23.4" customHeight="1" spans="1:17">
      <c r="A19" s="164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</row>
    <row r="20" ht="24" customHeight="1" spans="1:1">
      <c r="A20" s="195" t="s">
        <v>21</v>
      </c>
    </row>
    <row r="22" ht="24" customHeight="1" spans="7:7">
      <c r="G22" s="152" t="s">
        <v>22</v>
      </c>
    </row>
    <row r="23" ht="24" customHeight="1" spans="7:7">
      <c r="G23" s="152" t="s">
        <v>23</v>
      </c>
    </row>
    <row r="24" ht="24" customHeight="1" spans="7:7">
      <c r="G24" s="152" t="s">
        <v>24</v>
      </c>
    </row>
    <row r="25" ht="24" customHeight="1"/>
  </sheetData>
  <mergeCells count="8">
    <mergeCell ref="A1:Q1"/>
    <mergeCell ref="A2:Q2"/>
    <mergeCell ref="B4:C4"/>
    <mergeCell ref="D4:N4"/>
    <mergeCell ref="A4:A5"/>
    <mergeCell ref="O4:O5"/>
    <mergeCell ref="P4:P5"/>
    <mergeCell ref="Q4:Q5"/>
  </mergeCells>
  <printOptions horizontalCentered="1"/>
  <pageMargins left="0.196850393700787" right="0.196850393700787" top="0.590551181102362" bottom="0.275590551181102" header="0.31496062992126" footer="0.236220472440945"/>
  <pageSetup paperSize="9" scale="95" orientation="landscape" horizontalDpi="360" verticalDpi="360"/>
  <headerFooter>
    <oddFooter>&amp;C&amp;Z&amp;F&amp;Rหน้าที่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21"/>
  <sheetViews>
    <sheetView zoomScaleSheetLayoutView="60" workbookViewId="0">
      <selection activeCell="J8" sqref="J8"/>
    </sheetView>
  </sheetViews>
  <sheetFormatPr defaultColWidth="9" defaultRowHeight="21"/>
  <cols>
    <col min="1" max="1" width="3.44166666666667" style="120" customWidth="1"/>
    <col min="2" max="2" width="12.2166666666667" style="37" customWidth="1"/>
    <col min="3" max="3" width="12.3333333333333" style="36" customWidth="1"/>
    <col min="4" max="4" width="9.88333333333333" style="36" customWidth="1"/>
    <col min="5" max="5" width="9.775" style="36" customWidth="1"/>
    <col min="6" max="6" width="11.6666666666667" style="36" customWidth="1"/>
    <col min="7" max="7" width="12.3333333333333" style="36" customWidth="1"/>
    <col min="8" max="8" width="13.1083333333333" style="36" customWidth="1"/>
    <col min="9" max="9" width="9.88333333333333" style="36" customWidth="1"/>
    <col min="10" max="10" width="13.775" style="36" customWidth="1"/>
    <col min="11" max="11" width="14" style="36" customWidth="1"/>
    <col min="12" max="16384" width="9" style="36"/>
  </cols>
  <sheetData>
    <row r="1" s="4" customFormat="1" spans="1:10">
      <c r="A1" s="7" t="s">
        <v>150</v>
      </c>
      <c r="B1" s="7"/>
      <c r="C1" s="7"/>
      <c r="D1" s="7"/>
      <c r="E1" s="7"/>
      <c r="F1" s="7"/>
      <c r="G1" s="7"/>
      <c r="H1" s="7"/>
      <c r="I1" s="7"/>
      <c r="J1" s="7"/>
    </row>
    <row r="2" s="34" customFormat="1" spans="1:10">
      <c r="A2" s="38" t="s">
        <v>161</v>
      </c>
      <c r="B2" s="38"/>
      <c r="C2" s="38"/>
      <c r="D2" s="38"/>
      <c r="E2" s="38"/>
      <c r="F2" s="38"/>
      <c r="G2" s="38"/>
      <c r="H2" s="38"/>
      <c r="I2" s="38"/>
      <c r="J2" s="38"/>
    </row>
    <row r="3" ht="5.25" customHeight="1" spans="1:10">
      <c r="A3" s="121"/>
      <c r="B3" s="40"/>
      <c r="C3" s="39"/>
      <c r="D3" s="39"/>
      <c r="E3" s="39"/>
      <c r="G3" s="39"/>
      <c r="H3" s="39"/>
      <c r="I3" s="39"/>
      <c r="J3" s="39"/>
    </row>
    <row r="4" s="35" customFormat="1" ht="28.5" customHeight="1" spans="1:11">
      <c r="A4" s="41" t="s">
        <v>2</v>
      </c>
      <c r="B4" s="41" t="s">
        <v>96</v>
      </c>
      <c r="C4" s="43" t="s">
        <v>97</v>
      </c>
      <c r="D4" s="43" t="s">
        <v>58</v>
      </c>
      <c r="E4" s="44" t="s">
        <v>98</v>
      </c>
      <c r="F4" s="43" t="s">
        <v>101</v>
      </c>
      <c r="G4" s="44" t="s">
        <v>99</v>
      </c>
      <c r="H4" s="44" t="s">
        <v>100</v>
      </c>
      <c r="I4" s="44" t="s">
        <v>62</v>
      </c>
      <c r="J4" s="44" t="s">
        <v>63</v>
      </c>
      <c r="K4" s="41" t="s">
        <v>7</v>
      </c>
    </row>
    <row r="5" s="35" customFormat="1" ht="37" customHeight="1" spans="1:11">
      <c r="A5" s="41"/>
      <c r="B5" s="41"/>
      <c r="C5" s="45"/>
      <c r="D5" s="45"/>
      <c r="E5" s="44"/>
      <c r="F5" s="45"/>
      <c r="G5" s="44"/>
      <c r="H5" s="44"/>
      <c r="I5" s="44"/>
      <c r="J5" s="44"/>
      <c r="K5" s="41"/>
    </row>
    <row r="6" ht="32" customHeight="1" spans="1:11">
      <c r="A6" s="41"/>
      <c r="B6" s="46" t="s">
        <v>65</v>
      </c>
      <c r="C6" s="47" t="s">
        <v>41</v>
      </c>
      <c r="D6" s="47">
        <v>10</v>
      </c>
      <c r="E6" s="47">
        <v>54</v>
      </c>
      <c r="F6" s="47">
        <v>47</v>
      </c>
      <c r="G6" s="47">
        <v>7</v>
      </c>
      <c r="H6" s="47">
        <v>1800</v>
      </c>
      <c r="I6" s="47">
        <v>100</v>
      </c>
      <c r="J6" s="83" t="s">
        <v>132</v>
      </c>
      <c r="K6" s="22"/>
    </row>
    <row r="7" s="35" customFormat="1" ht="25.2" customHeight="1" spans="1:11">
      <c r="A7" s="41"/>
      <c r="B7" s="46"/>
      <c r="C7" s="47"/>
      <c r="D7" s="47"/>
      <c r="E7" s="47"/>
      <c r="F7" s="47"/>
      <c r="G7" s="47"/>
      <c r="H7" s="47"/>
      <c r="I7" s="47"/>
      <c r="J7" s="83"/>
      <c r="K7" s="41"/>
    </row>
    <row r="8" ht="25.2" customHeight="1" spans="1:11">
      <c r="A8" s="41"/>
      <c r="B8" s="46"/>
      <c r="C8" s="47"/>
      <c r="D8" s="47"/>
      <c r="E8" s="47"/>
      <c r="F8" s="47"/>
      <c r="G8" s="47"/>
      <c r="H8" s="47"/>
      <c r="I8" s="47"/>
      <c r="J8" s="83"/>
      <c r="K8" s="22"/>
    </row>
    <row r="9" ht="25.2" customHeight="1" spans="1:11">
      <c r="A9" s="41"/>
      <c r="B9" s="46"/>
      <c r="C9" s="47"/>
      <c r="D9" s="47"/>
      <c r="E9" s="47"/>
      <c r="F9" s="47"/>
      <c r="G9" s="47"/>
      <c r="H9" s="47"/>
      <c r="I9" s="47"/>
      <c r="J9" s="83"/>
      <c r="K9" s="22"/>
    </row>
    <row r="10" ht="25.2" customHeight="1" spans="1:11">
      <c r="A10" s="41"/>
      <c r="B10" s="46"/>
      <c r="C10" s="47"/>
      <c r="D10" s="47"/>
      <c r="E10" s="47"/>
      <c r="F10" s="47"/>
      <c r="G10" s="47"/>
      <c r="H10" s="47"/>
      <c r="I10" s="47"/>
      <c r="J10" s="83"/>
      <c r="K10" s="22"/>
    </row>
    <row r="11" ht="25.2" customHeight="1" spans="1:11">
      <c r="A11" s="41"/>
      <c r="B11" s="46"/>
      <c r="C11" s="47"/>
      <c r="D11" s="47"/>
      <c r="E11" s="47"/>
      <c r="F11" s="47"/>
      <c r="G11" s="47"/>
      <c r="H11" s="47"/>
      <c r="I11" s="47"/>
      <c r="J11" s="83"/>
      <c r="K11" s="22"/>
    </row>
    <row r="12" ht="25.2" customHeight="1" spans="1:11">
      <c r="A12" s="41"/>
      <c r="B12" s="46"/>
      <c r="C12" s="47"/>
      <c r="D12" s="47"/>
      <c r="E12" s="47"/>
      <c r="F12" s="47"/>
      <c r="G12" s="47"/>
      <c r="H12" s="47"/>
      <c r="I12" s="47"/>
      <c r="J12" s="83"/>
      <c r="K12" s="22"/>
    </row>
    <row r="13" ht="25.2" customHeight="1" spans="1:11">
      <c r="A13" s="41"/>
      <c r="B13" s="122"/>
      <c r="C13" s="47"/>
      <c r="D13" s="47"/>
      <c r="E13" s="47"/>
      <c r="F13" s="47"/>
      <c r="G13" s="47"/>
      <c r="H13" s="47"/>
      <c r="I13" s="47"/>
      <c r="J13" s="83"/>
      <c r="K13" s="47"/>
    </row>
    <row r="14" s="119" customFormat="1" ht="25.2" customHeight="1" spans="1:11">
      <c r="A14" s="123" t="s">
        <v>5</v>
      </c>
      <c r="B14" s="124"/>
      <c r="C14" s="47" t="s">
        <v>41</v>
      </c>
      <c r="D14" s="62">
        <f>SUM(D6:D13)</f>
        <v>10</v>
      </c>
      <c r="E14" s="62">
        <f>SUM(E6:E13)</f>
        <v>54</v>
      </c>
      <c r="F14" s="62">
        <f>SUM(F6:F13)</f>
        <v>47</v>
      </c>
      <c r="G14" s="62">
        <f>SUM(G6:G12)</f>
        <v>7</v>
      </c>
      <c r="H14" s="62">
        <f>SUM(H6:H12)</f>
        <v>1800</v>
      </c>
      <c r="I14" s="125"/>
      <c r="J14" s="126"/>
      <c r="K14" s="62"/>
    </row>
    <row r="15" s="4" customFormat="1" spans="1:3">
      <c r="A15" s="52" t="s">
        <v>153</v>
      </c>
      <c r="B15" s="53"/>
      <c r="C15" s="53"/>
    </row>
    <row r="16" s="4" customFormat="1" spans="1:3">
      <c r="A16" s="53"/>
      <c r="B16" s="52" t="s">
        <v>107</v>
      </c>
      <c r="C16" s="53"/>
    </row>
    <row r="17" s="4" customFormat="1" spans="1:3">
      <c r="A17" s="53"/>
      <c r="B17" s="53"/>
      <c r="C17" s="52" t="s">
        <v>154</v>
      </c>
    </row>
    <row r="18" s="4" customFormat="1" spans="1:8">
      <c r="A18" s="53"/>
      <c r="B18" s="53"/>
      <c r="C18" s="52" t="s">
        <v>90</v>
      </c>
      <c r="H18" s="4" t="s">
        <v>155</v>
      </c>
    </row>
    <row r="19" s="4" customFormat="1" spans="8:8">
      <c r="H19" s="4" t="s">
        <v>156</v>
      </c>
    </row>
    <row r="20" s="4" customFormat="1" spans="8:8">
      <c r="H20" s="4" t="s">
        <v>93</v>
      </c>
    </row>
    <row r="21" s="4" customFormat="1" spans="2:6">
      <c r="B21" s="25"/>
      <c r="F21" s="72"/>
    </row>
  </sheetData>
  <mergeCells count="13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08661417322835" right="0.47" top="0.748031496062992" bottom="0.748031496062992" header="0.31496062992126" footer="0.31496062992126"/>
  <pageSetup paperSize="9" orientation="landscape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L18"/>
  <sheetViews>
    <sheetView zoomScaleSheetLayoutView="60" workbookViewId="0">
      <selection activeCell="G15" sqref="G15"/>
    </sheetView>
  </sheetViews>
  <sheetFormatPr defaultColWidth="9" defaultRowHeight="21"/>
  <cols>
    <col min="1" max="1" width="5" style="4" customWidth="1"/>
    <col min="2" max="2" width="10.4416666666667" style="25" customWidth="1"/>
    <col min="3" max="3" width="12.3333333333333" style="4" customWidth="1"/>
    <col min="4" max="4" width="9.88333333333333" style="4" customWidth="1"/>
    <col min="5" max="5" width="9.775" style="4" customWidth="1"/>
    <col min="6" max="6" width="11.2166666666667" style="72" customWidth="1"/>
    <col min="7" max="7" width="12.3333333333333" style="4" customWidth="1"/>
    <col min="8" max="8" width="12.775" style="101" customWidth="1"/>
    <col min="9" max="9" width="11.2166666666667" style="4" customWidth="1"/>
    <col min="10" max="11" width="14.3333333333333" style="4" customWidth="1"/>
    <col min="12" max="16384" width="9" style="4"/>
  </cols>
  <sheetData>
    <row r="1" spans="1:10">
      <c r="A1" s="7" t="s">
        <v>150</v>
      </c>
      <c r="B1" s="7"/>
      <c r="C1" s="7"/>
      <c r="D1" s="7"/>
      <c r="E1" s="7"/>
      <c r="F1" s="7"/>
      <c r="G1" s="7"/>
      <c r="H1" s="7"/>
      <c r="I1" s="7"/>
      <c r="J1" s="7"/>
    </row>
    <row r="2" s="34" customFormat="1" spans="1:10">
      <c r="A2" s="38" t="s">
        <v>151</v>
      </c>
      <c r="B2" s="38"/>
      <c r="C2" s="38"/>
      <c r="D2" s="38"/>
      <c r="E2" s="38"/>
      <c r="F2" s="38"/>
      <c r="G2" s="38"/>
      <c r="H2" s="38"/>
      <c r="I2" s="38"/>
      <c r="J2" s="38"/>
    </row>
    <row r="3" ht="5.25" customHeight="1" spans="1:10">
      <c r="A3" s="8"/>
      <c r="B3" s="64"/>
      <c r="C3" s="8"/>
      <c r="D3" s="8"/>
      <c r="E3" s="8"/>
      <c r="G3" s="8"/>
      <c r="H3" s="102"/>
      <c r="I3" s="8"/>
      <c r="J3" s="8"/>
    </row>
    <row r="4" s="2" customFormat="1" ht="28.5" customHeight="1" spans="1:11">
      <c r="A4" s="11" t="s">
        <v>2</v>
      </c>
      <c r="B4" s="11" t="s">
        <v>96</v>
      </c>
      <c r="C4" s="12" t="s">
        <v>97</v>
      </c>
      <c r="D4" s="12" t="s">
        <v>58</v>
      </c>
      <c r="E4" s="13" t="s">
        <v>98</v>
      </c>
      <c r="F4" s="112" t="s">
        <v>64</v>
      </c>
      <c r="G4" s="13" t="s">
        <v>99</v>
      </c>
      <c r="H4" s="103" t="s">
        <v>61</v>
      </c>
      <c r="I4" s="13" t="s">
        <v>62</v>
      </c>
      <c r="J4" s="13" t="s">
        <v>63</v>
      </c>
      <c r="K4" s="11" t="s">
        <v>7</v>
      </c>
    </row>
    <row r="5" s="2" customFormat="1" ht="36" customHeight="1" spans="1:11">
      <c r="A5" s="11"/>
      <c r="B5" s="11"/>
      <c r="C5" s="14"/>
      <c r="D5" s="14"/>
      <c r="E5" s="13"/>
      <c r="F5" s="113"/>
      <c r="G5" s="13"/>
      <c r="H5" s="103"/>
      <c r="I5" s="13"/>
      <c r="J5" s="13"/>
      <c r="K5" s="11"/>
    </row>
    <row r="6" s="34" customFormat="1" ht="25.8" customHeight="1" spans="1:12">
      <c r="A6" s="49">
        <v>1</v>
      </c>
      <c r="B6" s="54" t="s">
        <v>65</v>
      </c>
      <c r="C6" s="69" t="s">
        <v>42</v>
      </c>
      <c r="D6" s="69">
        <v>10</v>
      </c>
      <c r="E6" s="69">
        <v>20.5</v>
      </c>
      <c r="F6" s="114">
        <v>0</v>
      </c>
      <c r="G6" s="68">
        <v>20.5</v>
      </c>
      <c r="H6" s="82">
        <v>22500</v>
      </c>
      <c r="I6" s="68">
        <v>40</v>
      </c>
      <c r="J6" s="68" t="s">
        <v>67</v>
      </c>
      <c r="K6" s="90"/>
      <c r="L6" s="118"/>
    </row>
    <row r="7" s="34" customFormat="1" ht="25.8" customHeight="1" spans="1:12">
      <c r="A7" s="49"/>
      <c r="B7" s="54"/>
      <c r="C7" s="69"/>
      <c r="D7" s="69"/>
      <c r="E7" s="69"/>
      <c r="F7" s="114"/>
      <c r="G7" s="68"/>
      <c r="H7" s="82"/>
      <c r="I7" s="68"/>
      <c r="J7" s="68"/>
      <c r="K7" s="90"/>
      <c r="L7" s="118"/>
    </row>
    <row r="8" s="34" customFormat="1" ht="25.8" customHeight="1" spans="1:12">
      <c r="A8" s="49"/>
      <c r="B8" s="54"/>
      <c r="C8" s="69"/>
      <c r="D8" s="69"/>
      <c r="E8" s="69"/>
      <c r="F8" s="114"/>
      <c r="G8" s="68"/>
      <c r="H8" s="82"/>
      <c r="I8" s="68"/>
      <c r="J8" s="68"/>
      <c r="K8" s="90"/>
      <c r="L8" s="118"/>
    </row>
    <row r="9" s="34" customFormat="1" ht="25.8" customHeight="1" spans="1:12">
      <c r="A9" s="49"/>
      <c r="B9" s="54"/>
      <c r="C9" s="69"/>
      <c r="D9" s="69"/>
      <c r="E9" s="69"/>
      <c r="F9" s="114"/>
      <c r="G9" s="68"/>
      <c r="H9" s="82"/>
      <c r="I9" s="68"/>
      <c r="J9" s="68"/>
      <c r="K9" s="90"/>
      <c r="L9" s="118"/>
    </row>
    <row r="10" s="34" customFormat="1" ht="25.8" customHeight="1" spans="1:12">
      <c r="A10" s="49"/>
      <c r="B10" s="54"/>
      <c r="C10" s="69"/>
      <c r="D10" s="69"/>
      <c r="E10" s="69"/>
      <c r="F10" s="114"/>
      <c r="G10" s="68"/>
      <c r="H10" s="82"/>
      <c r="I10" s="68"/>
      <c r="J10" s="68"/>
      <c r="K10" s="90"/>
      <c r="L10" s="118"/>
    </row>
    <row r="11" s="1" customFormat="1" ht="25.8" customHeight="1" spans="1:11">
      <c r="A11" s="88" t="s">
        <v>5</v>
      </c>
      <c r="B11" s="115"/>
      <c r="C11" s="60" t="s">
        <v>42</v>
      </c>
      <c r="D11" s="116">
        <f>SUM(D6:D6)</f>
        <v>10</v>
      </c>
      <c r="E11" s="116">
        <f>SUM(E6:E6)</f>
        <v>20.5</v>
      </c>
      <c r="F11" s="117">
        <f>SUM(F6:F6)</f>
        <v>0</v>
      </c>
      <c r="G11" s="88">
        <f>SUM(G6:G6)</f>
        <v>20.5</v>
      </c>
      <c r="H11" s="89">
        <f>SUM(H6:H6)</f>
        <v>22500</v>
      </c>
      <c r="I11" s="92">
        <v>40</v>
      </c>
      <c r="J11" s="92" t="s">
        <v>67</v>
      </c>
      <c r="K11" s="88"/>
    </row>
    <row r="12" spans="1:8">
      <c r="A12" s="52" t="s">
        <v>153</v>
      </c>
      <c r="B12" s="53"/>
      <c r="C12" s="53"/>
      <c r="F12" s="4"/>
      <c r="H12" s="4"/>
    </row>
    <row r="13" spans="1:8">
      <c r="A13" s="53"/>
      <c r="B13" s="52" t="s">
        <v>107</v>
      </c>
      <c r="C13" s="53"/>
      <c r="F13" s="4"/>
      <c r="H13" s="4"/>
    </row>
    <row r="14" spans="1:8">
      <c r="A14" s="53"/>
      <c r="B14" s="53"/>
      <c r="C14" s="52" t="s">
        <v>154</v>
      </c>
      <c r="F14" s="4"/>
      <c r="H14" s="4"/>
    </row>
    <row r="15" spans="1:8">
      <c r="A15" s="53"/>
      <c r="B15" s="53"/>
      <c r="C15" s="52" t="s">
        <v>90</v>
      </c>
      <c r="F15" s="4"/>
      <c r="H15" s="4" t="s">
        <v>155</v>
      </c>
    </row>
    <row r="16" spans="2:8">
      <c r="B16" s="4"/>
      <c r="F16" s="4"/>
      <c r="H16" s="4" t="s">
        <v>156</v>
      </c>
    </row>
    <row r="17" spans="2:8">
      <c r="B17" s="4"/>
      <c r="F17" s="4"/>
      <c r="H17" s="4" t="s">
        <v>93</v>
      </c>
    </row>
    <row r="18" spans="8:8">
      <c r="H18" s="4"/>
    </row>
  </sheetData>
  <mergeCells count="13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89" right="0.32" top="0.748031496062992" bottom="0.748031496062992" header="0.31496062992126" footer="0.31496062992126"/>
  <pageSetup paperSize="9" orientation="landscape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17"/>
  <sheetViews>
    <sheetView zoomScaleSheetLayoutView="60" workbookViewId="0">
      <selection activeCell="F7" sqref="F7"/>
    </sheetView>
  </sheetViews>
  <sheetFormatPr defaultColWidth="9" defaultRowHeight="21"/>
  <cols>
    <col min="1" max="1" width="5" style="4" customWidth="1"/>
    <col min="2" max="2" width="10.3333333333333" style="25" customWidth="1"/>
    <col min="3" max="3" width="12.3333333333333" style="4" customWidth="1"/>
    <col min="4" max="4" width="9.88333333333333" style="4" customWidth="1"/>
    <col min="5" max="5" width="9.775" style="4" customWidth="1"/>
    <col min="6" max="6" width="12.3333333333333" style="4" customWidth="1"/>
    <col min="7" max="7" width="14" style="36" customWidth="1"/>
    <col min="8" max="8" width="11.2166666666667" style="4" customWidth="1"/>
    <col min="9" max="9" width="14.3333333333333" style="4" customWidth="1"/>
    <col min="10" max="10" width="11.2166666666667" style="4" customWidth="1"/>
    <col min="11" max="11" width="12.6666666666667" style="4" customWidth="1"/>
    <col min="12" max="16384" width="9" style="4"/>
  </cols>
  <sheetData>
    <row r="1" spans="1:10">
      <c r="A1" s="7" t="s">
        <v>150</v>
      </c>
      <c r="B1" s="7"/>
      <c r="C1" s="7"/>
      <c r="D1" s="7"/>
      <c r="E1" s="7"/>
      <c r="F1" s="7"/>
      <c r="G1" s="7"/>
      <c r="H1" s="7"/>
      <c r="I1" s="7"/>
      <c r="J1" s="7"/>
    </row>
    <row r="2" s="34" customFormat="1" spans="1:10">
      <c r="A2" s="38" t="s">
        <v>157</v>
      </c>
      <c r="B2" s="38"/>
      <c r="C2" s="38"/>
      <c r="D2" s="38"/>
      <c r="E2" s="38"/>
      <c r="F2" s="38"/>
      <c r="G2" s="38"/>
      <c r="H2" s="38"/>
      <c r="I2" s="38"/>
      <c r="J2" s="38"/>
    </row>
    <row r="3" ht="5.25" customHeight="1" spans="1:9">
      <c r="A3" s="8"/>
      <c r="B3" s="64"/>
      <c r="C3" s="8"/>
      <c r="D3" s="8"/>
      <c r="E3" s="8"/>
      <c r="F3" s="8"/>
      <c r="G3" s="39"/>
      <c r="H3" s="8"/>
      <c r="I3" s="8"/>
    </row>
    <row r="4" s="2" customFormat="1" ht="28.5" customHeight="1" spans="1:11">
      <c r="A4" s="11" t="s">
        <v>2</v>
      </c>
      <c r="B4" s="21" t="s">
        <v>96</v>
      </c>
      <c r="C4" s="12" t="s">
        <v>97</v>
      </c>
      <c r="D4" s="12" t="s">
        <v>58</v>
      </c>
      <c r="E4" s="13" t="s">
        <v>98</v>
      </c>
      <c r="F4" s="13" t="s">
        <v>99</v>
      </c>
      <c r="G4" s="44" t="s">
        <v>100</v>
      </c>
      <c r="H4" s="13" t="s">
        <v>62</v>
      </c>
      <c r="I4" s="13" t="s">
        <v>63</v>
      </c>
      <c r="J4" s="12" t="s">
        <v>101</v>
      </c>
      <c r="K4" s="11" t="s">
        <v>7</v>
      </c>
    </row>
    <row r="5" s="2" customFormat="1" ht="19.5" customHeight="1" spans="1:11">
      <c r="A5" s="11"/>
      <c r="B5" s="21"/>
      <c r="C5" s="14"/>
      <c r="D5" s="14"/>
      <c r="E5" s="13"/>
      <c r="F5" s="13"/>
      <c r="G5" s="44"/>
      <c r="H5" s="13"/>
      <c r="I5" s="13"/>
      <c r="J5" s="14"/>
      <c r="K5" s="11"/>
    </row>
    <row r="6" s="2" customFormat="1" ht="25.2" customHeight="1" spans="1:11">
      <c r="A6" s="11">
        <v>1</v>
      </c>
      <c r="B6" s="21" t="s">
        <v>65</v>
      </c>
      <c r="C6" s="60" t="s">
        <v>39</v>
      </c>
      <c r="D6" s="60">
        <v>3</v>
      </c>
      <c r="E6" s="60">
        <f>2.5+3.5</f>
        <v>6</v>
      </c>
      <c r="F6" s="60">
        <v>6</v>
      </c>
      <c r="G6" s="47">
        <f>18*1000</f>
        <v>18000</v>
      </c>
      <c r="H6" s="60">
        <v>40</v>
      </c>
      <c r="I6" s="60" t="s">
        <v>84</v>
      </c>
      <c r="J6" s="11">
        <v>0</v>
      </c>
      <c r="K6" s="20"/>
    </row>
    <row r="7" s="2" customFormat="1" ht="25.2" customHeight="1" spans="1:11">
      <c r="A7" s="11"/>
      <c r="B7" s="15"/>
      <c r="C7" s="11"/>
      <c r="D7" s="11"/>
      <c r="E7" s="11"/>
      <c r="F7" s="11"/>
      <c r="G7" s="41"/>
      <c r="H7" s="11"/>
      <c r="I7" s="11"/>
      <c r="J7" s="11"/>
      <c r="K7" s="11"/>
    </row>
    <row r="8" s="2" customFormat="1" ht="25.2" customHeight="1" spans="1:11">
      <c r="A8" s="11"/>
      <c r="B8" s="15"/>
      <c r="C8" s="60"/>
      <c r="D8" s="60"/>
      <c r="E8" s="60"/>
      <c r="F8" s="60"/>
      <c r="G8" s="47"/>
      <c r="H8" s="60"/>
      <c r="I8" s="60"/>
      <c r="J8" s="60"/>
      <c r="K8" s="11"/>
    </row>
    <row r="9" ht="25.2" customHeight="1" spans="1:11">
      <c r="A9" s="11"/>
      <c r="B9" s="15"/>
      <c r="C9" s="60"/>
      <c r="D9" s="60"/>
      <c r="E9" s="60"/>
      <c r="F9" s="60"/>
      <c r="G9" s="47"/>
      <c r="H9" s="60"/>
      <c r="I9" s="60"/>
      <c r="J9" s="111"/>
      <c r="K9" s="20"/>
    </row>
    <row r="10" ht="25.2" customHeight="1" spans="1:11">
      <c r="A10" s="20"/>
      <c r="B10" s="15"/>
      <c r="C10" s="60"/>
      <c r="D10" s="60"/>
      <c r="E10" s="60"/>
      <c r="F10" s="60"/>
      <c r="G10" s="47"/>
      <c r="H10" s="60"/>
      <c r="I10" s="60"/>
      <c r="J10" s="60"/>
      <c r="K10" s="20"/>
    </row>
    <row r="11" ht="25.2" customHeight="1" spans="1:11">
      <c r="A11" s="20"/>
      <c r="B11" s="15"/>
      <c r="C11" s="60"/>
      <c r="D11" s="20">
        <f t="shared" ref="D11:K11" si="0">SUM(D6:D10)</f>
        <v>3</v>
      </c>
      <c r="E11" s="20">
        <f t="shared" si="0"/>
        <v>6</v>
      </c>
      <c r="F11" s="20">
        <f t="shared" si="0"/>
        <v>6</v>
      </c>
      <c r="G11" s="22">
        <f t="shared" si="0"/>
        <v>18000</v>
      </c>
      <c r="H11" s="20">
        <f t="shared" si="0"/>
        <v>40</v>
      </c>
      <c r="I11" s="20">
        <f t="shared" si="0"/>
        <v>0</v>
      </c>
      <c r="J11" s="20">
        <f t="shared" si="0"/>
        <v>0</v>
      </c>
      <c r="K11" s="20">
        <f t="shared" si="0"/>
        <v>0</v>
      </c>
    </row>
    <row r="12" spans="1:7">
      <c r="A12" s="52" t="s">
        <v>153</v>
      </c>
      <c r="B12" s="53"/>
      <c r="C12" s="53"/>
      <c r="G12" s="4"/>
    </row>
    <row r="13" spans="1:7">
      <c r="A13" s="53"/>
      <c r="B13" s="52" t="s">
        <v>107</v>
      </c>
      <c r="C13" s="53"/>
      <c r="G13" s="4"/>
    </row>
    <row r="14" spans="1:7">
      <c r="A14" s="53"/>
      <c r="B14" s="53"/>
      <c r="C14" s="52" t="s">
        <v>154</v>
      </c>
      <c r="G14" s="4"/>
    </row>
    <row r="15" spans="1:8">
      <c r="A15" s="53"/>
      <c r="B15" s="53"/>
      <c r="C15" s="52" t="s">
        <v>90</v>
      </c>
      <c r="G15" s="4"/>
      <c r="H15" s="4" t="s">
        <v>155</v>
      </c>
    </row>
    <row r="16" spans="2:8">
      <c r="B16" s="4"/>
      <c r="G16" s="4"/>
      <c r="H16" s="4" t="s">
        <v>156</v>
      </c>
    </row>
    <row r="17" spans="2:8">
      <c r="B17" s="4"/>
      <c r="G17" s="4"/>
      <c r="H17" s="4" t="s">
        <v>93</v>
      </c>
    </row>
  </sheetData>
  <mergeCells count="13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orientation="landscape" horizontalDpi="600" vertic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17"/>
  <sheetViews>
    <sheetView zoomScaleSheetLayoutView="60" workbookViewId="0">
      <selection activeCell="L5" sqref="L5:N9"/>
    </sheetView>
  </sheetViews>
  <sheetFormatPr defaultColWidth="9" defaultRowHeight="21"/>
  <cols>
    <col min="1" max="1" width="5" style="4" customWidth="1"/>
    <col min="2" max="2" width="10.3333333333333" style="25" customWidth="1"/>
    <col min="3" max="3" width="12.3333333333333" style="4" customWidth="1"/>
    <col min="4" max="4" width="9.88333333333333" style="4" customWidth="1"/>
    <col min="5" max="5" width="9.775" style="4" customWidth="1"/>
    <col min="6" max="6" width="12.3333333333333" style="4" customWidth="1"/>
    <col min="7" max="7" width="14" style="36" customWidth="1"/>
    <col min="8" max="8" width="11.2166666666667" style="4" customWidth="1"/>
    <col min="9" max="9" width="14.3333333333333" style="4" customWidth="1"/>
    <col min="10" max="10" width="11.2166666666667" style="4" customWidth="1"/>
    <col min="11" max="11" width="12.6666666666667" style="4" customWidth="1"/>
    <col min="12" max="12" width="9" style="4"/>
    <col min="13" max="13" width="12.8" style="4"/>
    <col min="14" max="16384" width="9" style="4"/>
  </cols>
  <sheetData>
    <row r="1" spans="1:10">
      <c r="A1" s="7" t="s">
        <v>150</v>
      </c>
      <c r="B1" s="7"/>
      <c r="C1" s="7"/>
      <c r="D1" s="7"/>
      <c r="E1" s="7"/>
      <c r="F1" s="7"/>
      <c r="G1" s="7"/>
      <c r="H1" s="7"/>
      <c r="I1" s="7"/>
      <c r="J1" s="7"/>
    </row>
    <row r="2" s="34" customFormat="1" spans="1:10">
      <c r="A2" s="38" t="s">
        <v>157</v>
      </c>
      <c r="B2" s="38"/>
      <c r="C2" s="38"/>
      <c r="D2" s="38"/>
      <c r="E2" s="38"/>
      <c r="F2" s="38"/>
      <c r="G2" s="38"/>
      <c r="H2" s="38"/>
      <c r="I2" s="38"/>
      <c r="J2" s="38"/>
    </row>
    <row r="3" ht="5.25" customHeight="1" spans="1:9">
      <c r="A3" s="8"/>
      <c r="B3" s="64"/>
      <c r="C3" s="8"/>
      <c r="D3" s="8"/>
      <c r="E3" s="8"/>
      <c r="F3" s="8"/>
      <c r="G3" s="39"/>
      <c r="H3" s="8"/>
      <c r="I3" s="8"/>
    </row>
    <row r="4" s="2" customFormat="1" ht="28.5" customHeight="1" spans="1:11">
      <c r="A4" s="11" t="s">
        <v>2</v>
      </c>
      <c r="B4" s="21" t="s">
        <v>96</v>
      </c>
      <c r="C4" s="12" t="s">
        <v>97</v>
      </c>
      <c r="D4" s="12" t="s">
        <v>58</v>
      </c>
      <c r="E4" s="13" t="s">
        <v>98</v>
      </c>
      <c r="F4" s="13" t="s">
        <v>99</v>
      </c>
      <c r="G4" s="44" t="s">
        <v>100</v>
      </c>
      <c r="H4" s="13" t="s">
        <v>62</v>
      </c>
      <c r="I4" s="13" t="s">
        <v>63</v>
      </c>
      <c r="J4" s="12" t="s">
        <v>101</v>
      </c>
      <c r="K4" s="11" t="s">
        <v>7</v>
      </c>
    </row>
    <row r="5" s="2" customFormat="1" ht="19.5" customHeight="1" spans="1:11">
      <c r="A5" s="11"/>
      <c r="B5" s="21"/>
      <c r="C5" s="14"/>
      <c r="D5" s="14"/>
      <c r="E5" s="13"/>
      <c r="F5" s="13"/>
      <c r="G5" s="44"/>
      <c r="H5" s="13"/>
      <c r="I5" s="13"/>
      <c r="J5" s="14"/>
      <c r="K5" s="11"/>
    </row>
    <row r="6" s="2" customFormat="1" ht="25.2" customHeight="1" spans="1:11">
      <c r="A6" s="11">
        <v>1</v>
      </c>
      <c r="B6" s="21" t="s">
        <v>65</v>
      </c>
      <c r="C6" s="60" t="s">
        <v>34</v>
      </c>
      <c r="D6" s="60">
        <v>1</v>
      </c>
      <c r="E6" s="60">
        <v>14</v>
      </c>
      <c r="F6" s="60">
        <v>14</v>
      </c>
      <c r="G6" s="47">
        <v>80000</v>
      </c>
      <c r="H6" s="60">
        <v>20</v>
      </c>
      <c r="I6" s="60" t="s">
        <v>67</v>
      </c>
      <c r="J6" s="11">
        <v>0</v>
      </c>
      <c r="K6" s="20"/>
    </row>
    <row r="7" s="2" customFormat="1" ht="25.2" customHeight="1" spans="1:11">
      <c r="A7" s="11"/>
      <c r="B7" s="15"/>
      <c r="C7" s="11"/>
      <c r="D7" s="11"/>
      <c r="E7" s="11"/>
      <c r="F7" s="11"/>
      <c r="G7" s="41"/>
      <c r="H7" s="11"/>
      <c r="I7" s="11"/>
      <c r="J7" s="11"/>
      <c r="K7" s="11"/>
    </row>
    <row r="8" s="2" customFormat="1" ht="25.2" customHeight="1" spans="1:11">
      <c r="A8" s="11"/>
      <c r="B8" s="15"/>
      <c r="C8" s="60"/>
      <c r="D8" s="60"/>
      <c r="E8" s="60"/>
      <c r="F8" s="60"/>
      <c r="G8" s="47"/>
      <c r="H8" s="60"/>
      <c r="I8" s="60"/>
      <c r="J8" s="60"/>
      <c r="K8" s="11"/>
    </row>
    <row r="9" ht="25.2" customHeight="1" spans="1:11">
      <c r="A9" s="11"/>
      <c r="B9" s="15"/>
      <c r="C9" s="60"/>
      <c r="D9" s="60"/>
      <c r="E9" s="60"/>
      <c r="F9" s="60"/>
      <c r="G9" s="47"/>
      <c r="H9" s="60"/>
      <c r="I9" s="60"/>
      <c r="J9" s="111"/>
      <c r="K9" s="20"/>
    </row>
    <row r="10" ht="25.2" customHeight="1" spans="1:11">
      <c r="A10" s="20"/>
      <c r="B10" s="15"/>
      <c r="C10" s="60"/>
      <c r="D10" s="60"/>
      <c r="E10" s="60"/>
      <c r="F10" s="60"/>
      <c r="G10" s="47"/>
      <c r="H10" s="60"/>
      <c r="I10" s="60"/>
      <c r="J10" s="60"/>
      <c r="K10" s="20"/>
    </row>
    <row r="11" ht="25.2" customHeight="1" spans="1:11">
      <c r="A11" s="20"/>
      <c r="B11" s="15"/>
      <c r="C11" s="60"/>
      <c r="D11" s="20">
        <f t="shared" ref="D11:K11" si="0">SUM(D6:D10)</f>
        <v>1</v>
      </c>
      <c r="E11" s="20">
        <f t="shared" si="0"/>
        <v>14</v>
      </c>
      <c r="F11" s="20">
        <f t="shared" si="0"/>
        <v>14</v>
      </c>
      <c r="G11" s="22">
        <f t="shared" si="0"/>
        <v>80000</v>
      </c>
      <c r="H11" s="20">
        <f t="shared" si="0"/>
        <v>20</v>
      </c>
      <c r="I11" s="20">
        <f t="shared" si="0"/>
        <v>0</v>
      </c>
      <c r="J11" s="20">
        <f t="shared" si="0"/>
        <v>0</v>
      </c>
      <c r="K11" s="20">
        <f t="shared" si="0"/>
        <v>0</v>
      </c>
    </row>
    <row r="12" spans="1:7">
      <c r="A12" s="52" t="s">
        <v>153</v>
      </c>
      <c r="B12" s="53"/>
      <c r="C12" s="53"/>
      <c r="G12" s="4"/>
    </row>
    <row r="13" spans="1:7">
      <c r="A13" s="53"/>
      <c r="B13" s="52" t="s">
        <v>107</v>
      </c>
      <c r="C13" s="53"/>
      <c r="G13" s="4"/>
    </row>
    <row r="14" spans="1:7">
      <c r="A14" s="53"/>
      <c r="B14" s="53"/>
      <c r="C14" s="52" t="s">
        <v>154</v>
      </c>
      <c r="G14" s="4"/>
    </row>
    <row r="15" spans="1:8">
      <c r="A15" s="53"/>
      <c r="B15" s="53"/>
      <c r="C15" s="52" t="s">
        <v>90</v>
      </c>
      <c r="G15" s="4"/>
      <c r="H15" s="4" t="s">
        <v>155</v>
      </c>
    </row>
    <row r="16" spans="2:8">
      <c r="B16" s="4"/>
      <c r="G16" s="4"/>
      <c r="H16" s="4" t="s">
        <v>156</v>
      </c>
    </row>
    <row r="17" spans="2:8">
      <c r="B17" s="4"/>
      <c r="G17" s="4"/>
      <c r="H17" s="4" t="s">
        <v>93</v>
      </c>
    </row>
  </sheetData>
  <mergeCells count="13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orientation="landscape" horizontalDpi="600" vertic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18"/>
  <sheetViews>
    <sheetView zoomScaleSheetLayoutView="60" workbookViewId="0">
      <selection activeCell="H7" sqref="H7"/>
    </sheetView>
  </sheetViews>
  <sheetFormatPr defaultColWidth="9" defaultRowHeight="21"/>
  <cols>
    <col min="1" max="1" width="5" style="4" customWidth="1"/>
    <col min="2" max="2" width="10.775" style="25" customWidth="1"/>
    <col min="3" max="3" width="12.3333333333333" style="4" customWidth="1"/>
    <col min="4" max="4" width="9.88333333333333" style="4" customWidth="1"/>
    <col min="5" max="5" width="9.775" style="4" customWidth="1"/>
    <col min="6" max="6" width="11.2166666666667" style="4" customWidth="1"/>
    <col min="7" max="7" width="12.3333333333333" style="36" customWidth="1"/>
    <col min="8" max="8" width="14" style="101" customWidth="1"/>
    <col min="9" max="9" width="11.2166666666667" style="4" customWidth="1"/>
    <col min="10" max="10" width="13.4416666666667" style="4" customWidth="1"/>
    <col min="11" max="11" width="13.6666666666667" style="4" customWidth="1"/>
    <col min="12" max="16384" width="9" style="4"/>
  </cols>
  <sheetData>
    <row r="1" spans="1:10">
      <c r="A1" s="7" t="s">
        <v>150</v>
      </c>
      <c r="B1" s="7"/>
      <c r="C1" s="7"/>
      <c r="D1" s="7"/>
      <c r="E1" s="7"/>
      <c r="F1" s="7"/>
      <c r="G1" s="7"/>
      <c r="H1" s="7"/>
      <c r="I1" s="7"/>
      <c r="J1" s="7"/>
    </row>
    <row r="2" s="34" customFormat="1" spans="1:10">
      <c r="A2" s="38" t="s">
        <v>162</v>
      </c>
      <c r="B2" s="38"/>
      <c r="C2" s="38"/>
      <c r="D2" s="38"/>
      <c r="E2" s="38"/>
      <c r="F2" s="38"/>
      <c r="G2" s="38"/>
      <c r="H2" s="38"/>
      <c r="I2" s="38"/>
      <c r="J2" s="38"/>
    </row>
    <row r="3" ht="5.25" customHeight="1" spans="1:10">
      <c r="A3" s="8"/>
      <c r="B3" s="64"/>
      <c r="C3" s="8"/>
      <c r="D3" s="8"/>
      <c r="E3" s="8"/>
      <c r="G3" s="39"/>
      <c r="H3" s="102"/>
      <c r="I3" s="8"/>
      <c r="J3" s="8"/>
    </row>
    <row r="4" s="2" customFormat="1" ht="28.5" customHeight="1" spans="1:11">
      <c r="A4" s="11" t="s">
        <v>2</v>
      </c>
      <c r="B4" s="21" t="s">
        <v>96</v>
      </c>
      <c r="C4" s="12" t="s">
        <v>97</v>
      </c>
      <c r="D4" s="12" t="s">
        <v>58</v>
      </c>
      <c r="E4" s="13" t="s">
        <v>98</v>
      </c>
      <c r="F4" s="12" t="s">
        <v>101</v>
      </c>
      <c r="G4" s="44" t="s">
        <v>99</v>
      </c>
      <c r="H4" s="103" t="s">
        <v>100</v>
      </c>
      <c r="I4" s="13" t="s">
        <v>62</v>
      </c>
      <c r="J4" s="13" t="s">
        <v>63</v>
      </c>
      <c r="K4" s="11" t="s">
        <v>7</v>
      </c>
    </row>
    <row r="5" s="2" customFormat="1" ht="38.25" customHeight="1" spans="1:11">
      <c r="A5" s="11"/>
      <c r="B5" s="21"/>
      <c r="C5" s="14"/>
      <c r="D5" s="14"/>
      <c r="E5" s="13"/>
      <c r="F5" s="14"/>
      <c r="G5" s="44"/>
      <c r="H5" s="103"/>
      <c r="I5" s="13"/>
      <c r="J5" s="13"/>
      <c r="K5" s="11"/>
    </row>
    <row r="6" s="34" customFormat="1" ht="28.2" customHeight="1" spans="1:11">
      <c r="A6" s="69">
        <v>1</v>
      </c>
      <c r="B6" s="54" t="s">
        <v>65</v>
      </c>
      <c r="C6" s="69" t="s">
        <v>38</v>
      </c>
      <c r="D6" s="68">
        <v>14</v>
      </c>
      <c r="E6" s="68">
        <f>27.75+4</f>
        <v>31.75</v>
      </c>
      <c r="F6" s="104"/>
      <c r="G6" s="105">
        <v>31.75</v>
      </c>
      <c r="H6" s="106">
        <f>G6*420</f>
        <v>13335</v>
      </c>
      <c r="I6" s="68">
        <v>80</v>
      </c>
      <c r="J6" s="68" t="s">
        <v>163</v>
      </c>
      <c r="K6" s="90"/>
    </row>
    <row r="7" s="34" customFormat="1" ht="28.2" customHeight="1" spans="1:11">
      <c r="A7" s="69"/>
      <c r="B7" s="54"/>
      <c r="C7" s="69"/>
      <c r="D7" s="68"/>
      <c r="E7" s="68"/>
      <c r="F7" s="104"/>
      <c r="G7" s="80"/>
      <c r="H7" s="106"/>
      <c r="I7" s="68"/>
      <c r="J7" s="68"/>
      <c r="K7" s="90"/>
    </row>
    <row r="8" s="34" customFormat="1" ht="28.2" customHeight="1" spans="1:11">
      <c r="A8" s="69"/>
      <c r="B8" s="54"/>
      <c r="C8" s="69"/>
      <c r="D8" s="68"/>
      <c r="E8" s="68"/>
      <c r="F8" s="104"/>
      <c r="G8" s="80"/>
      <c r="H8" s="106"/>
      <c r="I8" s="68"/>
      <c r="J8" s="68"/>
      <c r="K8" s="90"/>
    </row>
    <row r="9" s="34" customFormat="1" ht="28.2" customHeight="1" spans="1:11">
      <c r="A9" s="69"/>
      <c r="B9" s="54"/>
      <c r="C9" s="69"/>
      <c r="D9" s="68"/>
      <c r="E9" s="68"/>
      <c r="F9" s="104"/>
      <c r="G9" s="80"/>
      <c r="H9" s="106"/>
      <c r="I9" s="68"/>
      <c r="J9" s="68"/>
      <c r="K9" s="90"/>
    </row>
    <row r="10" s="34" customFormat="1" ht="28.2" customHeight="1" spans="1:11">
      <c r="A10" s="107"/>
      <c r="B10" s="108"/>
      <c r="C10" s="69"/>
      <c r="D10" s="68"/>
      <c r="E10" s="68"/>
      <c r="F10" s="104"/>
      <c r="G10" s="80"/>
      <c r="H10" s="106"/>
      <c r="I10" s="68"/>
      <c r="J10" s="68"/>
      <c r="K10" s="90"/>
    </row>
    <row r="11" s="1" customFormat="1" ht="24.6" customHeight="1" spans="1:11">
      <c r="A11" s="109" t="s">
        <v>5</v>
      </c>
      <c r="B11" s="110"/>
      <c r="C11" s="60" t="s">
        <v>38</v>
      </c>
      <c r="D11" s="88">
        <f>SUM(D6:D6)</f>
        <v>14</v>
      </c>
      <c r="E11" s="88">
        <f>SUM(E6:E6)</f>
        <v>31.75</v>
      </c>
      <c r="F11" s="19">
        <v>0</v>
      </c>
      <c r="G11" s="62">
        <f>SUM(G6:G6)</f>
        <v>31.75</v>
      </c>
      <c r="H11" s="89">
        <f>SUM(H6:H6)</f>
        <v>13335</v>
      </c>
      <c r="I11" s="92"/>
      <c r="J11" s="92"/>
      <c r="K11" s="88"/>
    </row>
    <row r="12" spans="1:8">
      <c r="A12" s="52" t="s">
        <v>153</v>
      </c>
      <c r="B12" s="53"/>
      <c r="C12" s="53"/>
      <c r="G12" s="4"/>
      <c r="H12" s="4"/>
    </row>
    <row r="13" spans="1:8">
      <c r="A13" s="53"/>
      <c r="B13" s="52" t="s">
        <v>107</v>
      </c>
      <c r="C13" s="53"/>
      <c r="G13" s="4"/>
      <c r="H13" s="4"/>
    </row>
    <row r="14" spans="1:8">
      <c r="A14" s="53"/>
      <c r="B14" s="53"/>
      <c r="C14" s="52" t="s">
        <v>154</v>
      </c>
      <c r="G14" s="4"/>
      <c r="H14" s="4"/>
    </row>
    <row r="15" spans="1:8">
      <c r="A15" s="53"/>
      <c r="B15" s="53"/>
      <c r="C15" s="52" t="s">
        <v>90</v>
      </c>
      <c r="G15" s="4"/>
      <c r="H15" s="4" t="s">
        <v>155</v>
      </c>
    </row>
    <row r="16" spans="2:8">
      <c r="B16" s="4"/>
      <c r="G16" s="4"/>
      <c r="H16" s="4" t="s">
        <v>156</v>
      </c>
    </row>
    <row r="17" spans="2:8">
      <c r="B17" s="4"/>
      <c r="G17" s="4"/>
      <c r="H17" s="4" t="s">
        <v>93</v>
      </c>
    </row>
    <row r="18" spans="6:8">
      <c r="F18" s="72"/>
      <c r="G18" s="4"/>
      <c r="H18" s="4"/>
    </row>
  </sheetData>
  <mergeCells count="13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08661417322835" right="0.41" top="0.748031496062992" bottom="0.748031496062992" header="0.31496062992126" footer="0.31496062992126"/>
  <pageSetup paperSize="9" orientation="landscape" horizontalDpi="600" vertic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20"/>
  <sheetViews>
    <sheetView zoomScaleSheetLayoutView="60" workbookViewId="0">
      <selection activeCell="J15" sqref="J15"/>
    </sheetView>
  </sheetViews>
  <sheetFormatPr defaultColWidth="9" defaultRowHeight="21"/>
  <cols>
    <col min="1" max="1" width="4.33333333333333" style="4" customWidth="1"/>
    <col min="2" max="2" width="13.2166666666667" style="25" customWidth="1"/>
    <col min="3" max="3" width="12.3333333333333" style="4" customWidth="1"/>
    <col min="4" max="4" width="9.88333333333333" style="4" customWidth="1"/>
    <col min="5" max="5" width="8.66666666666667" style="4" customWidth="1"/>
    <col min="6" max="6" width="11.2166666666667" style="4" customWidth="1"/>
    <col min="7" max="7" width="11.1083333333333" style="4" customWidth="1"/>
    <col min="8" max="8" width="10.1083333333333" style="36" customWidth="1"/>
    <col min="9" max="9" width="9.66666666666667" style="4" customWidth="1"/>
    <col min="10" max="10" width="13.1083333333333" style="4" customWidth="1"/>
    <col min="11" max="11" width="10.1083333333333" style="4" customWidth="1"/>
    <col min="12" max="16384" width="9" style="4"/>
  </cols>
  <sheetData>
    <row r="1" spans="1:10">
      <c r="A1" s="7" t="s">
        <v>111</v>
      </c>
      <c r="B1" s="7"/>
      <c r="C1" s="7"/>
      <c r="D1" s="7"/>
      <c r="E1" s="7"/>
      <c r="F1" s="7"/>
      <c r="G1" s="7"/>
      <c r="H1" s="7"/>
      <c r="I1" s="7"/>
      <c r="J1" s="7"/>
    </row>
    <row r="2" s="34" customFormat="1" spans="1:10">
      <c r="A2" s="38" t="s">
        <v>164</v>
      </c>
      <c r="B2" s="38"/>
      <c r="C2" s="38"/>
      <c r="D2" s="38"/>
      <c r="E2" s="38"/>
      <c r="F2" s="38"/>
      <c r="G2" s="38"/>
      <c r="H2" s="38"/>
      <c r="I2" s="38"/>
      <c r="J2" s="38"/>
    </row>
    <row r="3" ht="5.25" customHeight="1" spans="1:10">
      <c r="A3" s="8"/>
      <c r="B3" s="64"/>
      <c r="C3" s="8"/>
      <c r="D3" s="8"/>
      <c r="E3" s="8"/>
      <c r="G3" s="8"/>
      <c r="H3" s="39"/>
      <c r="I3" s="8"/>
      <c r="J3" s="8"/>
    </row>
    <row r="4" s="2" customFormat="1" ht="33.75" customHeight="1" spans="1:11">
      <c r="A4" s="11" t="s">
        <v>2</v>
      </c>
      <c r="B4" s="11" t="s">
        <v>96</v>
      </c>
      <c r="C4" s="12" t="s">
        <v>97</v>
      </c>
      <c r="D4" s="12" t="s">
        <v>58</v>
      </c>
      <c r="E4" s="13" t="s">
        <v>98</v>
      </c>
      <c r="F4" s="12" t="s">
        <v>64</v>
      </c>
      <c r="G4" s="13" t="s">
        <v>99</v>
      </c>
      <c r="H4" s="44" t="s">
        <v>61</v>
      </c>
      <c r="I4" s="13" t="s">
        <v>62</v>
      </c>
      <c r="J4" s="13" t="s">
        <v>63</v>
      </c>
      <c r="K4" s="11" t="s">
        <v>7</v>
      </c>
    </row>
    <row r="5" s="2" customFormat="1" ht="32.25" customHeight="1" spans="1:11">
      <c r="A5" s="11"/>
      <c r="B5" s="11"/>
      <c r="C5" s="14"/>
      <c r="D5" s="14"/>
      <c r="E5" s="13"/>
      <c r="F5" s="14"/>
      <c r="G5" s="13"/>
      <c r="H5" s="44"/>
      <c r="I5" s="13"/>
      <c r="J5" s="13"/>
      <c r="K5" s="11"/>
    </row>
    <row r="6" s="34" customFormat="1" ht="25.2" customHeight="1" spans="1:11">
      <c r="A6" s="49">
        <v>1</v>
      </c>
      <c r="B6" s="54" t="s">
        <v>65</v>
      </c>
      <c r="C6" s="69" t="s">
        <v>30</v>
      </c>
      <c r="D6" s="68">
        <v>37</v>
      </c>
      <c r="E6" s="68">
        <v>74.75</v>
      </c>
      <c r="F6" s="68"/>
      <c r="G6" s="68">
        <v>74.75</v>
      </c>
      <c r="H6" s="80">
        <v>89700</v>
      </c>
      <c r="I6" s="68" t="s">
        <v>144</v>
      </c>
      <c r="J6" s="68" t="s">
        <v>67</v>
      </c>
      <c r="K6" s="90"/>
    </row>
    <row r="7" s="34" customFormat="1" ht="25.2" customHeight="1" spans="1:11">
      <c r="A7" s="49"/>
      <c r="B7" s="54"/>
      <c r="C7" s="69"/>
      <c r="D7" s="68"/>
      <c r="E7" s="68"/>
      <c r="F7" s="68"/>
      <c r="G7" s="68"/>
      <c r="H7" s="80"/>
      <c r="I7" s="68"/>
      <c r="J7" s="68"/>
      <c r="K7" s="90"/>
    </row>
    <row r="8" s="34" customFormat="1" ht="25.2" customHeight="1" spans="1:11">
      <c r="A8" s="49"/>
      <c r="B8" s="54"/>
      <c r="C8" s="69"/>
      <c r="D8" s="68"/>
      <c r="E8" s="68"/>
      <c r="F8" s="68"/>
      <c r="G8" s="68"/>
      <c r="H8" s="80"/>
      <c r="I8" s="68"/>
      <c r="J8" s="68"/>
      <c r="K8" s="90"/>
    </row>
    <row r="9" ht="25.2" customHeight="1" spans="1:11">
      <c r="A9" s="11"/>
      <c r="B9" s="15"/>
      <c r="C9" s="60"/>
      <c r="D9" s="16"/>
      <c r="E9" s="16"/>
      <c r="F9" s="47"/>
      <c r="G9" s="16"/>
      <c r="H9" s="83"/>
      <c r="I9" s="16"/>
      <c r="J9" s="16"/>
      <c r="K9" s="83"/>
    </row>
    <row r="10" customFormat="1" ht="25.2" customHeight="1" spans="1:11">
      <c r="A10" s="11"/>
      <c r="B10" s="15"/>
      <c r="C10" s="60"/>
      <c r="D10" s="16"/>
      <c r="E10" s="16"/>
      <c r="F10" s="47"/>
      <c r="G10" s="16"/>
      <c r="H10" s="83"/>
      <c r="I10" s="16"/>
      <c r="J10" s="16"/>
      <c r="K10" s="83"/>
    </row>
    <row r="11" s="2" customFormat="1" ht="25.2" customHeight="1" spans="1:11">
      <c r="A11" s="11"/>
      <c r="B11" s="21"/>
      <c r="C11" s="60"/>
      <c r="D11" s="16"/>
      <c r="E11" s="16"/>
      <c r="F11" s="16"/>
      <c r="G11" s="16"/>
      <c r="H11" s="83"/>
      <c r="I11" s="16"/>
      <c r="J11" s="16"/>
      <c r="K11" s="16"/>
    </row>
    <row r="12" ht="25.2" customHeight="1" spans="1:11">
      <c r="A12" s="20"/>
      <c r="B12" s="15"/>
      <c r="C12" s="60" t="s">
        <v>30</v>
      </c>
      <c r="D12" s="71">
        <f>SUM(D6:D11)</f>
        <v>37</v>
      </c>
      <c r="E12" s="20">
        <f>SUM(E6:E11)</f>
        <v>74.75</v>
      </c>
      <c r="F12" s="20">
        <f>SUM(F6:F11)</f>
        <v>0</v>
      </c>
      <c r="G12" s="20">
        <f>SUM(G6:G11)</f>
        <v>74.75</v>
      </c>
      <c r="H12" s="22">
        <f>SUM(H6:H11)</f>
        <v>89700</v>
      </c>
      <c r="I12" s="20" t="s">
        <v>159</v>
      </c>
      <c r="J12" s="16" t="s">
        <v>67</v>
      </c>
      <c r="K12" s="16"/>
    </row>
    <row r="13" spans="1:8">
      <c r="A13" s="52" t="s">
        <v>153</v>
      </c>
      <c r="B13" s="53"/>
      <c r="C13" s="53"/>
      <c r="H13" s="4"/>
    </row>
    <row r="14" spans="1:8">
      <c r="A14" s="53"/>
      <c r="B14" s="52" t="s">
        <v>107</v>
      </c>
      <c r="C14" s="53"/>
      <c r="H14" s="4"/>
    </row>
    <row r="15" spans="1:8">
      <c r="A15" s="53"/>
      <c r="B15" s="53"/>
      <c r="C15" s="52" t="s">
        <v>154</v>
      </c>
      <c r="H15" s="4"/>
    </row>
    <row r="16" spans="1:8">
      <c r="A16" s="53"/>
      <c r="B16" s="53"/>
      <c r="C16" s="52" t="s">
        <v>90</v>
      </c>
      <c r="H16" s="4" t="s">
        <v>155</v>
      </c>
    </row>
    <row r="17" spans="2:8">
      <c r="B17" s="4"/>
      <c r="H17" s="4" t="s">
        <v>156</v>
      </c>
    </row>
    <row r="18" spans="2:8">
      <c r="B18" s="4"/>
      <c r="H18" s="4" t="s">
        <v>93</v>
      </c>
    </row>
    <row r="19" ht="18.6" customHeight="1"/>
    <row r="20" ht="18.6" customHeight="1"/>
  </sheetData>
  <mergeCells count="13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1" orientation="landscape" horizontalDpi="600" vertic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M21"/>
  <sheetViews>
    <sheetView zoomScaleSheetLayoutView="60" workbookViewId="0">
      <selection activeCell="K15" sqref="K15"/>
    </sheetView>
  </sheetViews>
  <sheetFormatPr defaultColWidth="9" defaultRowHeight="21"/>
  <cols>
    <col min="1" max="1" width="5" style="4" customWidth="1"/>
    <col min="2" max="2" width="15.1083333333333" style="25" customWidth="1"/>
    <col min="3" max="3" width="12.3333333333333" style="25" customWidth="1"/>
    <col min="4" max="4" width="7.775" style="63" customWidth="1"/>
    <col min="5" max="5" width="9.775" style="63" customWidth="1"/>
    <col min="6" max="6" width="12.3333333333333" style="63" customWidth="1"/>
    <col min="7" max="7" width="12.775" style="94" customWidth="1"/>
    <col min="8" max="8" width="11.2166666666667" style="63" customWidth="1"/>
    <col min="9" max="9" width="14.3333333333333" style="93" customWidth="1"/>
    <col min="10" max="10" width="11.2166666666667" style="63" customWidth="1"/>
    <col min="11" max="11" width="14.3333333333333" style="4" customWidth="1"/>
    <col min="12" max="12" width="9" style="4"/>
    <col min="13" max="13" width="11" style="4"/>
    <col min="14" max="16384" width="9" style="4"/>
  </cols>
  <sheetData>
    <row r="1" spans="1:10">
      <c r="A1" s="7" t="s">
        <v>150</v>
      </c>
      <c r="B1" s="7"/>
      <c r="C1" s="7"/>
      <c r="D1" s="7"/>
      <c r="E1" s="7"/>
      <c r="F1" s="7"/>
      <c r="G1" s="7"/>
      <c r="H1" s="7"/>
      <c r="I1" s="7"/>
      <c r="J1" s="7"/>
    </row>
    <row r="2" s="34" customFormat="1" spans="1:10">
      <c r="A2" s="38" t="s">
        <v>164</v>
      </c>
      <c r="B2" s="38"/>
      <c r="C2" s="38"/>
      <c r="D2" s="38"/>
      <c r="E2" s="38"/>
      <c r="F2" s="38"/>
      <c r="G2" s="38"/>
      <c r="H2" s="38"/>
      <c r="I2" s="38"/>
      <c r="J2" s="38"/>
    </row>
    <row r="3" ht="5.25" customHeight="1" spans="1:9">
      <c r="A3" s="8"/>
      <c r="B3" s="64"/>
      <c r="C3" s="64"/>
      <c r="D3" s="65"/>
      <c r="E3" s="65"/>
      <c r="F3" s="65"/>
      <c r="G3" s="95"/>
      <c r="H3" s="65"/>
      <c r="I3" s="8"/>
    </row>
    <row r="4" s="93" customFormat="1" ht="28.5" customHeight="1" spans="1:11">
      <c r="A4" s="60" t="s">
        <v>2</v>
      </c>
      <c r="B4" s="60" t="s">
        <v>96</v>
      </c>
      <c r="C4" s="96" t="s">
        <v>97</v>
      </c>
      <c r="D4" s="96" t="s">
        <v>165</v>
      </c>
      <c r="E4" s="97" t="s">
        <v>98</v>
      </c>
      <c r="F4" s="97" t="s">
        <v>99</v>
      </c>
      <c r="G4" s="98" t="s">
        <v>100</v>
      </c>
      <c r="H4" s="97" t="s">
        <v>62</v>
      </c>
      <c r="I4" s="97" t="s">
        <v>63</v>
      </c>
      <c r="J4" s="96" t="s">
        <v>64</v>
      </c>
      <c r="K4" s="60" t="s">
        <v>7</v>
      </c>
    </row>
    <row r="5" s="93" customFormat="1" ht="19.5" customHeight="1" spans="1:11">
      <c r="A5" s="60"/>
      <c r="B5" s="60"/>
      <c r="C5" s="99"/>
      <c r="D5" s="99"/>
      <c r="E5" s="97"/>
      <c r="F5" s="97"/>
      <c r="G5" s="98"/>
      <c r="H5" s="97"/>
      <c r="I5" s="97"/>
      <c r="J5" s="99"/>
      <c r="K5" s="60"/>
    </row>
    <row r="6" s="34" customFormat="1" ht="27.6" customHeight="1" spans="1:13">
      <c r="A6" s="49">
        <v>1</v>
      </c>
      <c r="B6" s="54" t="s">
        <v>65</v>
      </c>
      <c r="C6" s="54" t="s">
        <v>75</v>
      </c>
      <c r="D6" s="68">
        <v>12</v>
      </c>
      <c r="E6" s="68">
        <v>32</v>
      </c>
      <c r="F6" s="68">
        <v>32</v>
      </c>
      <c r="G6" s="80">
        <f>F6*800</f>
        <v>25600</v>
      </c>
      <c r="H6" s="68">
        <v>20</v>
      </c>
      <c r="I6" s="69" t="s">
        <v>67</v>
      </c>
      <c r="J6" s="68">
        <v>3</v>
      </c>
      <c r="K6" s="90"/>
      <c r="M6" s="100"/>
    </row>
    <row r="7" s="34" customFormat="1" ht="27.6" customHeight="1" spans="1:13">
      <c r="A7" s="49"/>
      <c r="B7" s="54"/>
      <c r="C7" s="54"/>
      <c r="D7" s="68"/>
      <c r="E7" s="68"/>
      <c r="F7" s="68"/>
      <c r="G7" s="80"/>
      <c r="H7" s="68"/>
      <c r="I7" s="69"/>
      <c r="J7" s="68"/>
      <c r="K7" s="90"/>
      <c r="M7" s="100"/>
    </row>
    <row r="8" s="34" customFormat="1" ht="27.6" customHeight="1" spans="1:13">
      <c r="A8" s="49"/>
      <c r="B8" s="54"/>
      <c r="C8" s="54"/>
      <c r="D8" s="68"/>
      <c r="E8" s="68"/>
      <c r="F8" s="68"/>
      <c r="G8" s="80"/>
      <c r="H8" s="68"/>
      <c r="I8" s="69"/>
      <c r="J8" s="68"/>
      <c r="K8" s="90"/>
      <c r="M8" s="100"/>
    </row>
    <row r="9" s="34" customFormat="1" ht="27.6" customHeight="1" spans="1:13">
      <c r="A9" s="49"/>
      <c r="B9" s="54"/>
      <c r="C9" s="54"/>
      <c r="D9" s="68"/>
      <c r="E9" s="68"/>
      <c r="F9" s="68"/>
      <c r="G9" s="80"/>
      <c r="H9" s="68"/>
      <c r="I9" s="69"/>
      <c r="J9" s="68"/>
      <c r="K9" s="90"/>
      <c r="M9" s="100"/>
    </row>
    <row r="10" s="34" customFormat="1" ht="27.6" customHeight="1" spans="1:13">
      <c r="A10" s="49"/>
      <c r="B10" s="54"/>
      <c r="C10" s="54"/>
      <c r="D10" s="68"/>
      <c r="E10" s="68"/>
      <c r="F10" s="68"/>
      <c r="G10" s="80"/>
      <c r="H10" s="68"/>
      <c r="I10" s="69"/>
      <c r="J10" s="68"/>
      <c r="K10" s="90"/>
      <c r="M10" s="100"/>
    </row>
    <row r="11" s="34" customFormat="1" ht="27.6" customHeight="1" spans="1:13">
      <c r="A11" s="49"/>
      <c r="B11" s="54"/>
      <c r="C11" s="54"/>
      <c r="D11" s="68"/>
      <c r="E11" s="68"/>
      <c r="F11" s="68"/>
      <c r="G11" s="80"/>
      <c r="H11" s="68"/>
      <c r="I11" s="69"/>
      <c r="J11" s="68"/>
      <c r="K11" s="90"/>
      <c r="M11" s="100"/>
    </row>
    <row r="12" s="34" customFormat="1" ht="27.6" customHeight="1" spans="1:13">
      <c r="A12" s="49"/>
      <c r="B12" s="54"/>
      <c r="C12" s="54"/>
      <c r="D12" s="68"/>
      <c r="E12" s="68"/>
      <c r="F12" s="68"/>
      <c r="G12" s="80"/>
      <c r="H12" s="68"/>
      <c r="I12" s="69"/>
      <c r="J12" s="68"/>
      <c r="K12" s="90"/>
      <c r="M12" s="100"/>
    </row>
    <row r="13" ht="27.6" customHeight="1" spans="1:11">
      <c r="A13" s="11"/>
      <c r="B13" s="15"/>
      <c r="C13" s="15"/>
      <c r="D13" s="16"/>
      <c r="E13" s="16"/>
      <c r="F13" s="16"/>
      <c r="G13" s="83"/>
      <c r="H13" s="16"/>
      <c r="I13" s="60"/>
      <c r="J13" s="16"/>
      <c r="K13" s="20"/>
    </row>
    <row r="14" ht="27.6" customHeight="1" spans="1:11">
      <c r="A14" s="20" t="s">
        <v>5</v>
      </c>
      <c r="B14" s="15"/>
      <c r="C14" s="15"/>
      <c r="D14" s="16">
        <f>SUM(D6:D13)</f>
        <v>12</v>
      </c>
      <c r="E14" s="16">
        <f>SUM(E6:E13)</f>
        <v>32</v>
      </c>
      <c r="F14" s="16">
        <f>SUM(F6:F13)</f>
        <v>32</v>
      </c>
      <c r="G14" s="83">
        <f>SUM(G6:G13)</f>
        <v>25600</v>
      </c>
      <c r="H14" s="16">
        <f>SUM(H6:H13)</f>
        <v>20</v>
      </c>
      <c r="I14" s="60"/>
      <c r="J14" s="16">
        <f>SUM(J6:J13)</f>
        <v>3</v>
      </c>
      <c r="K14" s="20"/>
    </row>
    <row r="15" spans="1:10">
      <c r="A15" s="52" t="s">
        <v>153</v>
      </c>
      <c r="B15" s="53"/>
      <c r="C15" s="53"/>
      <c r="D15" s="4"/>
      <c r="E15" s="4"/>
      <c r="F15" s="4"/>
      <c r="G15" s="4"/>
      <c r="H15" s="4"/>
      <c r="I15" s="4"/>
      <c r="J15" s="4"/>
    </row>
    <row r="16" spans="1:10">
      <c r="A16" s="53"/>
      <c r="B16" s="52" t="s">
        <v>107</v>
      </c>
      <c r="C16" s="53"/>
      <c r="D16" s="4"/>
      <c r="E16" s="4"/>
      <c r="F16" s="4"/>
      <c r="G16" s="4"/>
      <c r="H16" s="4"/>
      <c r="I16" s="4"/>
      <c r="J16" s="4"/>
    </row>
    <row r="17" spans="1:10">
      <c r="A17" s="53"/>
      <c r="B17" s="53"/>
      <c r="C17" s="52" t="s">
        <v>154</v>
      </c>
      <c r="D17" s="4"/>
      <c r="E17" s="4"/>
      <c r="F17" s="4"/>
      <c r="G17" s="4"/>
      <c r="H17" s="4"/>
      <c r="I17" s="4"/>
      <c r="J17" s="4"/>
    </row>
    <row r="18" spans="1:10">
      <c r="A18" s="53"/>
      <c r="B18" s="53"/>
      <c r="C18" s="52" t="s">
        <v>90</v>
      </c>
      <c r="D18" s="4"/>
      <c r="E18" s="4"/>
      <c r="F18" s="4"/>
      <c r="G18" s="4"/>
      <c r="H18" s="4" t="s">
        <v>155</v>
      </c>
      <c r="I18" s="4"/>
      <c r="J18" s="4"/>
    </row>
    <row r="19" spans="2:10">
      <c r="B19" s="4"/>
      <c r="C19" s="4"/>
      <c r="D19" s="4"/>
      <c r="E19" s="4"/>
      <c r="F19" s="4"/>
      <c r="G19" s="4"/>
      <c r="H19" s="4" t="s">
        <v>156</v>
      </c>
      <c r="I19" s="4"/>
      <c r="J19" s="4"/>
    </row>
    <row r="20" spans="2:10">
      <c r="B20" s="4"/>
      <c r="C20" s="4"/>
      <c r="D20" s="4"/>
      <c r="E20" s="4"/>
      <c r="F20" s="4"/>
      <c r="G20" s="4"/>
      <c r="H20" s="4" t="s">
        <v>93</v>
      </c>
      <c r="I20" s="4"/>
      <c r="J20" s="4"/>
    </row>
    <row r="21" spans="3:10">
      <c r="C21" s="4"/>
      <c r="D21" s="4"/>
      <c r="E21" s="4"/>
      <c r="F21" s="72"/>
      <c r="G21" s="4"/>
      <c r="H21" s="4"/>
      <c r="I21" s="4"/>
      <c r="J21" s="4"/>
    </row>
  </sheetData>
  <mergeCells count="13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08661417322835" right="0.34" top="0.748031496062992" bottom="0.53" header="0.31496062992126" footer="0.31496062992126"/>
  <pageSetup paperSize="9" orientation="landscape" horizontalDpi="600" vertic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M18"/>
  <sheetViews>
    <sheetView zoomScaleSheetLayoutView="60" workbookViewId="0">
      <selection activeCell="K15" sqref="K15"/>
    </sheetView>
  </sheetViews>
  <sheetFormatPr defaultColWidth="9" defaultRowHeight="21"/>
  <cols>
    <col min="1" max="1" width="5" style="4" customWidth="1"/>
    <col min="2" max="2" width="15.1083333333333" style="25" customWidth="1"/>
    <col min="3" max="3" width="11.2166666666667" style="4" customWidth="1"/>
    <col min="4" max="4" width="9.88333333333333" style="4" customWidth="1"/>
    <col min="5" max="5" width="9" style="4" customWidth="1"/>
    <col min="6" max="6" width="12.1083333333333" style="36" customWidth="1"/>
    <col min="7" max="7" width="11.8833333333333" style="36" customWidth="1"/>
    <col min="8" max="8" width="9.66666666666667" style="76" customWidth="1"/>
    <col min="9" max="9" width="11.2166666666667" style="4" customWidth="1"/>
    <col min="10" max="10" width="13.2166666666667" style="4" customWidth="1"/>
    <col min="11" max="11" width="11.4416666666667" style="4" customWidth="1"/>
    <col min="12" max="16384" width="9" style="4"/>
  </cols>
  <sheetData>
    <row r="1" spans="1:10">
      <c r="A1" s="7" t="s">
        <v>150</v>
      </c>
      <c r="B1" s="7"/>
      <c r="C1" s="7"/>
      <c r="D1" s="7"/>
      <c r="E1" s="7"/>
      <c r="F1" s="7"/>
      <c r="G1" s="7"/>
      <c r="H1" s="7"/>
      <c r="I1" s="7"/>
      <c r="J1" s="7"/>
    </row>
    <row r="2" s="34" customFormat="1" spans="1:10">
      <c r="A2" s="38" t="s">
        <v>161</v>
      </c>
      <c r="B2" s="38"/>
      <c r="C2" s="38"/>
      <c r="D2" s="38"/>
      <c r="E2" s="38"/>
      <c r="F2" s="38"/>
      <c r="G2" s="38"/>
      <c r="H2" s="38"/>
      <c r="I2" s="38"/>
      <c r="J2" s="38"/>
    </row>
    <row r="3" ht="5.25" customHeight="1" spans="1:10">
      <c r="A3" s="8"/>
      <c r="B3" s="64"/>
      <c r="C3" s="8"/>
      <c r="D3" s="8"/>
      <c r="E3" s="8"/>
      <c r="G3" s="39"/>
      <c r="H3" s="77"/>
      <c r="I3" s="8"/>
      <c r="J3" s="8"/>
    </row>
    <row r="4" s="2" customFormat="1" ht="28.5" customHeight="1" spans="1:11">
      <c r="A4" s="11" t="s">
        <v>2</v>
      </c>
      <c r="B4" s="21" t="s">
        <v>96</v>
      </c>
      <c r="C4" s="12" t="s">
        <v>97</v>
      </c>
      <c r="D4" s="12" t="s">
        <v>58</v>
      </c>
      <c r="E4" s="13" t="s">
        <v>98</v>
      </c>
      <c r="F4" s="43" t="s">
        <v>101</v>
      </c>
      <c r="G4" s="44" t="s">
        <v>99</v>
      </c>
      <c r="H4" s="78" t="s">
        <v>100</v>
      </c>
      <c r="I4" s="13" t="s">
        <v>62</v>
      </c>
      <c r="J4" s="13" t="s">
        <v>63</v>
      </c>
      <c r="K4" s="11" t="s">
        <v>7</v>
      </c>
    </row>
    <row r="5" s="2" customFormat="1" ht="33.75" customHeight="1" spans="1:11">
      <c r="A5" s="11"/>
      <c r="B5" s="21"/>
      <c r="C5" s="14"/>
      <c r="D5" s="14"/>
      <c r="E5" s="13"/>
      <c r="F5" s="45"/>
      <c r="G5" s="44"/>
      <c r="H5" s="79"/>
      <c r="I5" s="13"/>
      <c r="J5" s="13"/>
      <c r="K5" s="11"/>
    </row>
    <row r="6" s="34" customFormat="1" ht="24.6" customHeight="1" spans="1:13">
      <c r="A6" s="49"/>
      <c r="B6" s="54" t="s">
        <v>65</v>
      </c>
      <c r="C6" s="69" t="s">
        <v>31</v>
      </c>
      <c r="D6" s="69">
        <v>9</v>
      </c>
      <c r="E6" s="69">
        <v>10.75</v>
      </c>
      <c r="F6" s="80"/>
      <c r="G6" s="81">
        <v>10.75</v>
      </c>
      <c r="H6" s="82">
        <f>G6*320</f>
        <v>3440</v>
      </c>
      <c r="I6" s="69">
        <v>40</v>
      </c>
      <c r="J6" s="68" t="s">
        <v>67</v>
      </c>
      <c r="K6" s="90"/>
      <c r="M6" s="91"/>
    </row>
    <row r="7" s="34" customFormat="1" ht="24.6" customHeight="1" spans="1:13">
      <c r="A7" s="49"/>
      <c r="B7" s="54"/>
      <c r="C7" s="69"/>
      <c r="D7" s="69"/>
      <c r="E7" s="69"/>
      <c r="F7" s="80"/>
      <c r="G7" s="70"/>
      <c r="H7" s="82"/>
      <c r="I7" s="69"/>
      <c r="J7" s="68"/>
      <c r="K7" s="90"/>
      <c r="M7" s="91"/>
    </row>
    <row r="8" s="34" customFormat="1" ht="24.6" customHeight="1" spans="1:13">
      <c r="A8" s="49"/>
      <c r="B8" s="54"/>
      <c r="C8" s="69"/>
      <c r="D8" s="69"/>
      <c r="E8" s="69"/>
      <c r="F8" s="80"/>
      <c r="G8" s="70"/>
      <c r="H8" s="82"/>
      <c r="I8" s="69"/>
      <c r="J8" s="68"/>
      <c r="K8" s="90"/>
      <c r="M8" s="91"/>
    </row>
    <row r="9" ht="24.6" customHeight="1" spans="1:11">
      <c r="A9" s="11"/>
      <c r="B9" s="15"/>
      <c r="C9" s="60"/>
      <c r="D9" s="60"/>
      <c r="E9" s="60"/>
      <c r="F9" s="83"/>
      <c r="G9" s="47"/>
      <c r="H9" s="17"/>
      <c r="I9" s="60"/>
      <c r="J9" s="16"/>
      <c r="K9" s="20"/>
    </row>
    <row r="10" ht="24.6" customHeight="1" spans="1:11">
      <c r="A10" s="11"/>
      <c r="B10" s="84"/>
      <c r="C10" s="60"/>
      <c r="D10" s="85"/>
      <c r="E10" s="60"/>
      <c r="F10" s="83"/>
      <c r="G10" s="83"/>
      <c r="H10" s="17"/>
      <c r="I10" s="60"/>
      <c r="J10" s="16"/>
      <c r="K10" s="20"/>
    </row>
    <row r="11" s="1" customFormat="1" customHeight="1" spans="1:11">
      <c r="A11" s="86" t="s">
        <v>5</v>
      </c>
      <c r="B11" s="87"/>
      <c r="C11" s="60" t="s">
        <v>31</v>
      </c>
      <c r="D11" s="88">
        <f>SUM(D6:D10)</f>
        <v>9</v>
      </c>
      <c r="E11" s="88">
        <f>SUM(E6:E10)</f>
        <v>10.75</v>
      </c>
      <c r="F11" s="88">
        <f>SUM(F6:F10)</f>
        <v>0</v>
      </c>
      <c r="G11" s="88">
        <f>SUM(G6:G10)</f>
        <v>10.75</v>
      </c>
      <c r="H11" s="89">
        <f>SUM(H6:H10)</f>
        <v>3440</v>
      </c>
      <c r="I11" s="92" t="s">
        <v>166</v>
      </c>
      <c r="J11" s="16" t="s">
        <v>67</v>
      </c>
      <c r="K11" s="88"/>
    </row>
    <row r="12" spans="1:8">
      <c r="A12" s="52" t="s">
        <v>153</v>
      </c>
      <c r="B12" s="53"/>
      <c r="C12" s="53"/>
      <c r="F12" s="4"/>
      <c r="G12" s="4"/>
      <c r="H12" s="4"/>
    </row>
    <row r="13" spans="1:8">
      <c r="A13" s="53"/>
      <c r="B13" s="52" t="s">
        <v>107</v>
      </c>
      <c r="C13" s="53"/>
      <c r="F13" s="4"/>
      <c r="G13" s="4"/>
      <c r="H13" s="4"/>
    </row>
    <row r="14" spans="1:8">
      <c r="A14" s="53"/>
      <c r="B14" s="53"/>
      <c r="C14" s="52" t="s">
        <v>154</v>
      </c>
      <c r="F14" s="4"/>
      <c r="G14" s="4"/>
      <c r="H14" s="4"/>
    </row>
    <row r="15" spans="1:8">
      <c r="A15" s="53"/>
      <c r="B15" s="53"/>
      <c r="C15" s="52" t="s">
        <v>90</v>
      </c>
      <c r="F15" s="4"/>
      <c r="G15" s="4"/>
      <c r="H15" s="4" t="s">
        <v>155</v>
      </c>
    </row>
    <row r="16" spans="2:8">
      <c r="B16" s="4"/>
      <c r="F16" s="4"/>
      <c r="G16" s="4"/>
      <c r="H16" s="4" t="s">
        <v>156</v>
      </c>
    </row>
    <row r="17" spans="2:8">
      <c r="B17" s="4"/>
      <c r="F17" s="4"/>
      <c r="G17" s="4"/>
      <c r="H17" s="4" t="s">
        <v>93</v>
      </c>
    </row>
    <row r="18" spans="6:8">
      <c r="F18" s="72"/>
      <c r="G18" s="4"/>
      <c r="H18" s="4"/>
    </row>
  </sheetData>
  <mergeCells count="13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08661417322835" right="0.24" top="0.64" bottom="0.34" header="0.31496062992126" footer="0.31496062992126"/>
  <pageSetup paperSize="9" orientation="landscape" horizontalDpi="600" vertic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19"/>
  <sheetViews>
    <sheetView zoomScaleSheetLayoutView="60" workbookViewId="0">
      <selection activeCell="J17" sqref="J17"/>
    </sheetView>
  </sheetViews>
  <sheetFormatPr defaultColWidth="9" defaultRowHeight="21"/>
  <cols>
    <col min="1" max="1" width="5" style="4" customWidth="1"/>
    <col min="2" max="2" width="15.1083333333333" style="25" customWidth="1"/>
    <col min="3" max="3" width="12.3333333333333" style="63" customWidth="1"/>
    <col min="4" max="4" width="9.88333333333333" style="4" customWidth="1"/>
    <col min="5" max="5" width="9.775" style="4" customWidth="1"/>
    <col min="6" max="6" width="11.2166666666667" style="4" customWidth="1"/>
    <col min="7" max="7" width="12.3333333333333" style="4" customWidth="1"/>
    <col min="8" max="8" width="13.2166666666667" style="36" customWidth="1"/>
    <col min="9" max="9" width="11.2166666666667" style="4" customWidth="1"/>
    <col min="10" max="10" width="14.3333333333333" style="63" customWidth="1"/>
    <col min="11" max="16384" width="9" style="4"/>
  </cols>
  <sheetData>
    <row r="1" spans="1:10">
      <c r="A1" s="7" t="s">
        <v>150</v>
      </c>
      <c r="B1" s="7"/>
      <c r="C1" s="7"/>
      <c r="D1" s="7"/>
      <c r="E1" s="7"/>
      <c r="F1" s="7"/>
      <c r="G1" s="7"/>
      <c r="H1" s="7"/>
      <c r="I1" s="7"/>
      <c r="J1" s="7"/>
    </row>
    <row r="2" s="34" customFormat="1" spans="1:10">
      <c r="A2" s="38" t="s">
        <v>161</v>
      </c>
      <c r="B2" s="38"/>
      <c r="C2" s="38"/>
      <c r="D2" s="38"/>
      <c r="E2" s="38"/>
      <c r="F2" s="38"/>
      <c r="G2" s="38"/>
      <c r="H2" s="38"/>
      <c r="I2" s="38"/>
      <c r="J2" s="38"/>
    </row>
    <row r="3" ht="5.25" customHeight="1" spans="1:10">
      <c r="A3" s="8"/>
      <c r="B3" s="64"/>
      <c r="C3" s="65"/>
      <c r="D3" s="8"/>
      <c r="E3" s="8"/>
      <c r="G3" s="8"/>
      <c r="H3" s="39"/>
      <c r="I3" s="8"/>
      <c r="J3" s="65"/>
    </row>
    <row r="4" s="2" customFormat="1" ht="28.5" customHeight="1" spans="1:11">
      <c r="A4" s="11" t="s">
        <v>2</v>
      </c>
      <c r="B4" s="21" t="s">
        <v>96</v>
      </c>
      <c r="C4" s="66" t="s">
        <v>97</v>
      </c>
      <c r="D4" s="12" t="s">
        <v>58</v>
      </c>
      <c r="E4" s="13" t="s">
        <v>98</v>
      </c>
      <c r="F4" s="12" t="s">
        <v>64</v>
      </c>
      <c r="G4" s="13" t="s">
        <v>99</v>
      </c>
      <c r="H4" s="44" t="s">
        <v>100</v>
      </c>
      <c r="I4" s="13" t="s">
        <v>62</v>
      </c>
      <c r="J4" s="73" t="s">
        <v>63</v>
      </c>
      <c r="K4" s="74" t="s">
        <v>7</v>
      </c>
    </row>
    <row r="5" s="2" customFormat="1" ht="34.5" customHeight="1" spans="1:11">
      <c r="A5" s="11"/>
      <c r="B5" s="21"/>
      <c r="C5" s="67"/>
      <c r="D5" s="14"/>
      <c r="E5" s="13"/>
      <c r="F5" s="14"/>
      <c r="G5" s="13"/>
      <c r="H5" s="44"/>
      <c r="I5" s="13"/>
      <c r="J5" s="73"/>
      <c r="K5" s="74"/>
    </row>
    <row r="6" s="34" customFormat="1" customHeight="1" spans="1:11">
      <c r="A6" s="49">
        <v>11</v>
      </c>
      <c r="B6" s="54" t="s">
        <v>65</v>
      </c>
      <c r="C6" s="68" t="s">
        <v>29</v>
      </c>
      <c r="D6" s="68">
        <v>20</v>
      </c>
      <c r="E6" s="68">
        <v>48</v>
      </c>
      <c r="F6" s="69">
        <v>9</v>
      </c>
      <c r="G6" s="68">
        <v>39</v>
      </c>
      <c r="H6" s="70">
        <f>G6*250</f>
        <v>9750</v>
      </c>
      <c r="I6" s="69" t="s">
        <v>144</v>
      </c>
      <c r="J6" s="68" t="s">
        <v>167</v>
      </c>
      <c r="K6" s="54"/>
    </row>
    <row r="7" s="34" customFormat="1" customHeight="1" spans="1:11">
      <c r="A7" s="49"/>
      <c r="B7" s="54" t="s">
        <v>65</v>
      </c>
      <c r="C7" s="68"/>
      <c r="D7" s="68">
        <v>5</v>
      </c>
      <c r="E7" s="68">
        <v>9</v>
      </c>
      <c r="F7" s="69"/>
      <c r="G7" s="68"/>
      <c r="H7" s="70"/>
      <c r="I7" s="69"/>
      <c r="J7" s="68"/>
      <c r="K7" s="54"/>
    </row>
    <row r="8" s="34" customFormat="1" customHeight="1" spans="1:11">
      <c r="A8" s="49"/>
      <c r="B8" s="54" t="s">
        <v>69</v>
      </c>
      <c r="C8" s="68"/>
      <c r="D8" s="68">
        <v>1</v>
      </c>
      <c r="E8" s="68">
        <v>1</v>
      </c>
      <c r="F8" s="69"/>
      <c r="G8" s="68"/>
      <c r="H8" s="70"/>
      <c r="I8" s="69"/>
      <c r="J8" s="68"/>
      <c r="K8" s="54"/>
    </row>
    <row r="9" customHeight="1" spans="1:11">
      <c r="A9" s="11"/>
      <c r="B9" s="15" t="s">
        <v>72</v>
      </c>
      <c r="C9" s="16"/>
      <c r="D9" s="16">
        <v>2</v>
      </c>
      <c r="E9" s="16">
        <v>4</v>
      </c>
      <c r="F9" s="60"/>
      <c r="G9" s="16"/>
      <c r="H9" s="47"/>
      <c r="I9" s="75"/>
      <c r="J9" s="16"/>
      <c r="K9" s="15"/>
    </row>
    <row r="10" customHeight="1" spans="1:11">
      <c r="A10" s="11"/>
      <c r="B10" s="15" t="s">
        <v>70</v>
      </c>
      <c r="C10" s="16"/>
      <c r="D10" s="16">
        <v>1</v>
      </c>
      <c r="E10" s="16">
        <v>6</v>
      </c>
      <c r="F10" s="60"/>
      <c r="G10" s="16"/>
      <c r="H10" s="47"/>
      <c r="I10" s="75"/>
      <c r="J10" s="16"/>
      <c r="K10" s="15"/>
    </row>
    <row r="11" customHeight="1" spans="1:11">
      <c r="A11" s="11"/>
      <c r="B11" s="15" t="s">
        <v>73</v>
      </c>
      <c r="C11" s="16"/>
      <c r="D11" s="16">
        <v>2</v>
      </c>
      <c r="E11" s="16">
        <v>2.25</v>
      </c>
      <c r="F11" s="60"/>
      <c r="G11" s="16"/>
      <c r="H11" s="47"/>
      <c r="I11" s="75"/>
      <c r="J11" s="16"/>
      <c r="K11" s="15"/>
    </row>
    <row r="12" customHeight="1" spans="1:11">
      <c r="A12" s="11"/>
      <c r="B12" s="15"/>
      <c r="C12" s="16"/>
      <c r="D12" s="71">
        <f>SUM(D7:D11)</f>
        <v>11</v>
      </c>
      <c r="E12" s="71">
        <f>SUM(E7:E11)</f>
        <v>22.25</v>
      </c>
      <c r="F12" s="20"/>
      <c r="G12" s="20"/>
      <c r="H12" s="22"/>
      <c r="I12" s="75"/>
      <c r="J12" s="16"/>
      <c r="K12" s="15"/>
    </row>
    <row r="13" spans="1:10">
      <c r="A13" s="52" t="s">
        <v>153</v>
      </c>
      <c r="B13" s="53"/>
      <c r="C13" s="53"/>
      <c r="H13" s="4"/>
      <c r="J13" s="4"/>
    </row>
    <row r="14" spans="1:10">
      <c r="A14" s="53"/>
      <c r="B14" s="52" t="s">
        <v>107</v>
      </c>
      <c r="C14" s="53"/>
      <c r="H14" s="4"/>
      <c r="J14" s="4"/>
    </row>
    <row r="15" spans="1:10">
      <c r="A15" s="53"/>
      <c r="B15" s="53"/>
      <c r="C15" s="52" t="s">
        <v>154</v>
      </c>
      <c r="H15" s="4"/>
      <c r="J15" s="4"/>
    </row>
    <row r="16" spans="1:10">
      <c r="A16" s="53"/>
      <c r="B16" s="53"/>
      <c r="C16" s="52" t="s">
        <v>90</v>
      </c>
      <c r="H16" s="4" t="s">
        <v>155</v>
      </c>
      <c r="J16" s="4"/>
    </row>
    <row r="17" spans="2:10">
      <c r="B17" s="4"/>
      <c r="C17" s="4"/>
      <c r="H17" s="4" t="s">
        <v>156</v>
      </c>
      <c r="J17" s="4"/>
    </row>
    <row r="18" spans="2:10">
      <c r="B18" s="4"/>
      <c r="C18" s="4"/>
      <c r="H18" s="4" t="s">
        <v>93</v>
      </c>
      <c r="J18" s="4"/>
    </row>
    <row r="19" spans="3:10">
      <c r="C19" s="4"/>
      <c r="F19" s="72"/>
      <c r="H19" s="4"/>
      <c r="J19" s="4"/>
    </row>
  </sheetData>
  <mergeCells count="13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08661417322835" right="0.38" top="0.748031496062992" bottom="0.28" header="0.31496062992126" footer="0.31496062992126"/>
  <pageSetup paperSize="9" orientation="landscape" horizontalDpi="600" vertic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zoomScale="110" zoomScaleNormal="110" zoomScaleSheetLayoutView="60" workbookViewId="0">
      <selection activeCell="A1" sqref="$A1:$XFD2"/>
    </sheetView>
  </sheetViews>
  <sheetFormatPr defaultColWidth="9" defaultRowHeight="21"/>
  <cols>
    <col min="1" max="1" width="3.33333333333333" style="36" customWidth="1"/>
    <col min="2" max="2" width="6.88333333333333" style="37" customWidth="1"/>
    <col min="3" max="3" width="11" style="36" customWidth="1"/>
    <col min="4" max="4" width="9.88333333333333" style="36" customWidth="1"/>
    <col min="5" max="5" width="9.775" style="36" customWidth="1"/>
    <col min="6" max="6" width="11.2166666666667" style="36" customWidth="1"/>
    <col min="7" max="7" width="12.3333333333333" style="36" customWidth="1"/>
    <col min="8" max="8" width="14" style="36" customWidth="1"/>
    <col min="9" max="9" width="11.2166666666667" style="36" customWidth="1"/>
    <col min="10" max="10" width="12.8833333333333" style="36" customWidth="1"/>
    <col min="11" max="11" width="11" style="36" customWidth="1"/>
    <col min="12" max="16384" width="9" style="36"/>
  </cols>
  <sheetData>
    <row r="1" s="4" customFormat="1" spans="1:10">
      <c r="A1" s="7" t="s">
        <v>111</v>
      </c>
      <c r="B1" s="7"/>
      <c r="C1" s="7"/>
      <c r="D1" s="7"/>
      <c r="E1" s="7"/>
      <c r="F1" s="7"/>
      <c r="G1" s="7"/>
      <c r="H1" s="7"/>
      <c r="I1" s="7"/>
      <c r="J1" s="7"/>
    </row>
    <row r="2" s="34" customFormat="1" spans="1:10">
      <c r="A2" s="38" t="s">
        <v>112</v>
      </c>
      <c r="B2" s="38"/>
      <c r="C2" s="38"/>
      <c r="D2" s="38"/>
      <c r="E2" s="38"/>
      <c r="F2" s="38"/>
      <c r="G2" s="38"/>
      <c r="H2" s="38"/>
      <c r="I2" s="38"/>
      <c r="J2" s="38"/>
    </row>
    <row r="3" ht="5.25" customHeight="1" spans="1:10">
      <c r="A3" s="39"/>
      <c r="B3" s="40"/>
      <c r="C3" s="39"/>
      <c r="D3" s="39"/>
      <c r="E3" s="39"/>
      <c r="G3" s="39"/>
      <c r="H3" s="39"/>
      <c r="I3" s="39"/>
      <c r="J3" s="39"/>
    </row>
    <row r="4" s="35" customFormat="1" ht="28.5" customHeight="1" spans="1:11">
      <c r="A4" s="41" t="s">
        <v>2</v>
      </c>
      <c r="B4" s="42" t="s">
        <v>96</v>
      </c>
      <c r="C4" s="43" t="s">
        <v>97</v>
      </c>
      <c r="D4" s="43" t="s">
        <v>58</v>
      </c>
      <c r="E4" s="44" t="s">
        <v>98</v>
      </c>
      <c r="F4" s="43" t="s">
        <v>101</v>
      </c>
      <c r="G4" s="44" t="s">
        <v>99</v>
      </c>
      <c r="H4" s="44" t="s">
        <v>100</v>
      </c>
      <c r="I4" s="44" t="s">
        <v>62</v>
      </c>
      <c r="J4" s="44" t="s">
        <v>63</v>
      </c>
      <c r="K4" s="41" t="s">
        <v>7</v>
      </c>
    </row>
    <row r="5" s="35" customFormat="1" ht="27.75" customHeight="1" spans="1:11">
      <c r="A5" s="41"/>
      <c r="B5" s="42"/>
      <c r="C5" s="45"/>
      <c r="D5" s="45"/>
      <c r="E5" s="44"/>
      <c r="F5" s="45"/>
      <c r="G5" s="44"/>
      <c r="H5" s="44"/>
      <c r="I5" s="44"/>
      <c r="J5" s="44"/>
      <c r="K5" s="41"/>
    </row>
    <row r="6" customHeight="1" spans="1:11">
      <c r="A6" s="22">
        <v>1</v>
      </c>
      <c r="B6" s="46" t="s">
        <v>121</v>
      </c>
      <c r="C6" s="47" t="s">
        <v>48</v>
      </c>
      <c r="D6" s="47">
        <v>3</v>
      </c>
      <c r="E6" s="47">
        <v>12</v>
      </c>
      <c r="F6" s="47">
        <v>0</v>
      </c>
      <c r="G6" s="47">
        <v>12</v>
      </c>
      <c r="H6" s="47">
        <v>4800</v>
      </c>
      <c r="I6" s="47">
        <v>40</v>
      </c>
      <c r="J6" s="47" t="s">
        <v>79</v>
      </c>
      <c r="K6" s="22"/>
    </row>
    <row r="7" customHeight="1" spans="1:11">
      <c r="A7" s="22"/>
      <c r="B7" s="46"/>
      <c r="C7" s="47"/>
      <c r="D7" s="47"/>
      <c r="E7" s="47"/>
      <c r="F7" s="47"/>
      <c r="G7" s="47"/>
      <c r="H7" s="47"/>
      <c r="I7" s="47"/>
      <c r="J7" s="47"/>
      <c r="K7" s="22"/>
    </row>
    <row r="8" customHeight="1" spans="1:11">
      <c r="A8" s="22" t="s">
        <v>5</v>
      </c>
      <c r="B8" s="46"/>
      <c r="C8" s="47" t="s">
        <v>48</v>
      </c>
      <c r="D8" s="22">
        <f t="shared" ref="D8:I8" si="0">SUM(D6:D7)</f>
        <v>3</v>
      </c>
      <c r="E8" s="22">
        <f t="shared" si="0"/>
        <v>12</v>
      </c>
      <c r="F8" s="22">
        <f t="shared" si="0"/>
        <v>0</v>
      </c>
      <c r="G8" s="22">
        <f t="shared" si="0"/>
        <v>12</v>
      </c>
      <c r="H8" s="22">
        <f t="shared" si="0"/>
        <v>4800</v>
      </c>
      <c r="I8" s="22">
        <f t="shared" si="0"/>
        <v>40</v>
      </c>
      <c r="J8" s="47" t="s">
        <v>79</v>
      </c>
      <c r="K8" s="22">
        <f>SUM(K6:K7)</f>
        <v>0</v>
      </c>
    </row>
    <row r="9" spans="1:1">
      <c r="A9" s="36" t="s">
        <v>106</v>
      </c>
    </row>
    <row r="10" spans="2:2">
      <c r="B10" s="37" t="s">
        <v>107</v>
      </c>
    </row>
    <row r="11" spans="3:3">
      <c r="C11" s="36" t="s">
        <v>89</v>
      </c>
    </row>
    <row r="12" spans="3:9">
      <c r="C12" s="36" t="s">
        <v>90</v>
      </c>
      <c r="I12" s="36" t="s">
        <v>108</v>
      </c>
    </row>
    <row r="13" spans="9:9">
      <c r="I13" s="36" t="s">
        <v>109</v>
      </c>
    </row>
    <row r="14" spans="9:9">
      <c r="I14" s="36" t="s">
        <v>110</v>
      </c>
    </row>
  </sheetData>
  <mergeCells count="13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1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Z25"/>
  <sheetViews>
    <sheetView zoomScaleSheetLayoutView="60" workbookViewId="0">
      <selection activeCell="E11" sqref="E11:F11"/>
    </sheetView>
  </sheetViews>
  <sheetFormatPr defaultColWidth="8.8" defaultRowHeight="14.4"/>
  <cols>
    <col min="1" max="1" width="4.44166666666667" style="6" customWidth="1"/>
    <col min="2" max="2" width="18.8833333333333" style="6" customWidth="1"/>
    <col min="3" max="3" width="6.775" style="6" customWidth="1"/>
    <col min="4" max="4" width="5.21666666666667" style="6" customWidth="1"/>
    <col min="5" max="5" width="5.55833333333333" style="6" customWidth="1"/>
    <col min="6" max="12" width="5.21666666666667" style="6" customWidth="1"/>
    <col min="13" max="13" width="6.21666666666667" style="6" customWidth="1"/>
    <col min="14" max="14" width="5.21666666666667" style="6" customWidth="1"/>
    <col min="15" max="15" width="6.10833333333333" style="6" customWidth="1"/>
    <col min="16" max="17" width="5.21666666666667" style="6" customWidth="1"/>
    <col min="18" max="18" width="5.88333333333333" style="6" customWidth="1"/>
    <col min="19" max="19" width="6.55833333333333" style="6" customWidth="1"/>
    <col min="20" max="23" width="5.21666666666667" style="6" customWidth="1"/>
    <col min="24" max="24" width="5.775" style="6" customWidth="1"/>
    <col min="25" max="25" width="6.10833333333333" style="6" customWidth="1"/>
    <col min="26" max="26" width="7.775" style="6" customWidth="1"/>
    <col min="27" max="16384" width="8.88333333333333" style="6"/>
  </cols>
  <sheetData>
    <row r="1" s="4" customFormat="1" ht="24" customHeight="1" spans="1:26">
      <c r="A1" s="192" t="s">
        <v>25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</row>
    <row r="2" s="34" customFormat="1" ht="24" customHeight="1" spans="1:26">
      <c r="A2" s="193" t="s">
        <v>26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ht="5.25" customHeight="1" spans="1:26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Z3" s="10"/>
    </row>
    <row r="4" s="3" customFormat="1" ht="28.5" customHeight="1" spans="1:26">
      <c r="A4" s="61" t="s">
        <v>2</v>
      </c>
      <c r="B4" s="61" t="s">
        <v>27</v>
      </c>
      <c r="C4" s="61"/>
      <c r="D4" s="204" t="s">
        <v>28</v>
      </c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61" t="s">
        <v>5</v>
      </c>
      <c r="Z4" s="204" t="s">
        <v>6</v>
      </c>
    </row>
    <row r="5" s="234" customFormat="1" ht="38.4" customHeight="1" spans="1:26">
      <c r="A5" s="61"/>
      <c r="B5" s="235" t="s">
        <v>8</v>
      </c>
      <c r="C5" s="235" t="s">
        <v>9</v>
      </c>
      <c r="D5" s="236" t="s">
        <v>29</v>
      </c>
      <c r="E5" s="237" t="s">
        <v>30</v>
      </c>
      <c r="F5" s="236" t="s">
        <v>31</v>
      </c>
      <c r="G5" s="236" t="s">
        <v>32</v>
      </c>
      <c r="H5" s="237" t="s">
        <v>33</v>
      </c>
      <c r="I5" s="235" t="s">
        <v>34</v>
      </c>
      <c r="J5" s="236" t="s">
        <v>35</v>
      </c>
      <c r="K5" s="235" t="s">
        <v>36</v>
      </c>
      <c r="L5" s="235" t="s">
        <v>37</v>
      </c>
      <c r="M5" s="237" t="s">
        <v>38</v>
      </c>
      <c r="N5" s="236" t="s">
        <v>39</v>
      </c>
      <c r="O5" s="237" t="s">
        <v>40</v>
      </c>
      <c r="P5" s="236" t="s">
        <v>41</v>
      </c>
      <c r="Q5" s="235" t="s">
        <v>42</v>
      </c>
      <c r="R5" s="237" t="s">
        <v>43</v>
      </c>
      <c r="S5" s="237" t="s">
        <v>44</v>
      </c>
      <c r="T5" s="235" t="s">
        <v>45</v>
      </c>
      <c r="U5" s="235" t="s">
        <v>46</v>
      </c>
      <c r="V5" s="235" t="s">
        <v>47</v>
      </c>
      <c r="W5" s="235" t="s">
        <v>48</v>
      </c>
      <c r="X5" s="238" t="s">
        <v>49</v>
      </c>
      <c r="Y5" s="61"/>
      <c r="Z5" s="204"/>
    </row>
    <row r="6" s="3" customFormat="1" ht="22.8" customHeight="1" spans="1:26">
      <c r="A6" s="61"/>
      <c r="B6" s="61"/>
      <c r="C6" s="61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61"/>
      <c r="Z6" s="204"/>
    </row>
    <row r="7" s="3" customFormat="1" ht="22.8" customHeight="1" spans="1:26">
      <c r="A7" s="61"/>
      <c r="B7" s="61"/>
      <c r="C7" s="61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61"/>
      <c r="Z7" s="204"/>
    </row>
    <row r="8" s="3" customFormat="1" ht="22.8" customHeight="1" spans="1:26">
      <c r="A8" s="61"/>
      <c r="B8" s="61"/>
      <c r="C8" s="61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61"/>
      <c r="Z8" s="204"/>
    </row>
    <row r="9" ht="22.8" customHeight="1" spans="1:26">
      <c r="A9" s="221"/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</row>
    <row r="10" ht="22.8" customHeight="1" spans="1:26">
      <c r="A10" s="221"/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</row>
    <row r="11" ht="22.8" customHeight="1" spans="1:26">
      <c r="A11" s="221"/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</row>
    <row r="12" ht="22.8" customHeight="1" spans="1:26">
      <c r="A12" s="221"/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</row>
    <row r="13" ht="22.8" customHeight="1" spans="1:26">
      <c r="A13" s="221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</row>
    <row r="14" ht="22.8" customHeight="1" spans="1:26">
      <c r="A14" s="221"/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</row>
    <row r="15" ht="22.8" customHeight="1" spans="1:26">
      <c r="A15" s="221"/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</row>
    <row r="16" ht="22.8" customHeight="1" spans="1:26">
      <c r="A16" s="221"/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</row>
    <row r="17" ht="22.8" customHeight="1" spans="1:26">
      <c r="A17" s="221"/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</row>
    <row r="18" ht="22.8" customHeight="1" spans="1:26">
      <c r="A18" s="221"/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</row>
    <row r="19" ht="22.8" customHeight="1" spans="1:26">
      <c r="A19" s="221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</row>
    <row r="20" ht="22.8" customHeight="1" spans="1:26">
      <c r="A20" s="221"/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</row>
    <row r="21" ht="18" spans="1:1">
      <c r="A21" s="152" t="s">
        <v>50</v>
      </c>
    </row>
    <row r="23" ht="21" spans="7:7">
      <c r="G23" s="4" t="s">
        <v>51</v>
      </c>
    </row>
    <row r="24" ht="21" spans="7:7">
      <c r="G24" s="4" t="s">
        <v>52</v>
      </c>
    </row>
    <row r="25" ht="21" spans="7:7">
      <c r="G25" s="4" t="s">
        <v>53</v>
      </c>
    </row>
  </sheetData>
  <mergeCells count="7">
    <mergeCell ref="A1:Z1"/>
    <mergeCell ref="A2:Z2"/>
    <mergeCell ref="B4:C4"/>
    <mergeCell ref="D4:X4"/>
    <mergeCell ref="A4:A5"/>
    <mergeCell ref="Y4:Y5"/>
    <mergeCell ref="Z4:Z5"/>
  </mergeCells>
  <printOptions horizontalCentered="1"/>
  <pageMargins left="0.196850393700787" right="0" top="0.590551181102362" bottom="0.275590551181102" header="0.31496062992126" footer="0.236220472440945"/>
  <pageSetup paperSize="9" scale="92" orientation="landscape" horizontalDpi="360" verticalDpi="360"/>
  <headerFooter>
    <oddFooter>&amp;C&amp;Z&amp;F&amp;Rหน้าที่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zoomScaleSheetLayoutView="60" workbookViewId="0">
      <selection activeCell="A1" sqref="$A1:$XFD2"/>
    </sheetView>
  </sheetViews>
  <sheetFormatPr defaultColWidth="9" defaultRowHeight="21"/>
  <cols>
    <col min="1" max="1" width="3.88333333333333" style="36" customWidth="1"/>
    <col min="2" max="2" width="6.44166666666667" style="37" customWidth="1"/>
    <col min="3" max="3" width="12.3333333333333" style="36" customWidth="1"/>
    <col min="4" max="4" width="9.88333333333333" style="36" customWidth="1"/>
    <col min="5" max="5" width="9.775" style="36" customWidth="1"/>
    <col min="6" max="6" width="11.2166666666667" style="36" customWidth="1"/>
    <col min="7" max="7" width="12.3333333333333" style="36" customWidth="1"/>
    <col min="8" max="8" width="11.8833333333333" style="36" customWidth="1"/>
    <col min="9" max="9" width="11.2166666666667" style="36" customWidth="1"/>
    <col min="10" max="10" width="13.775" style="36" customWidth="1"/>
    <col min="11" max="11" width="12" style="36" customWidth="1"/>
    <col min="12" max="16384" width="9" style="36"/>
  </cols>
  <sheetData>
    <row r="1" s="4" customFormat="1" spans="1:10">
      <c r="A1" s="7" t="s">
        <v>111</v>
      </c>
      <c r="B1" s="7"/>
      <c r="C1" s="7"/>
      <c r="D1" s="7"/>
      <c r="E1" s="7"/>
      <c r="F1" s="7"/>
      <c r="G1" s="7"/>
      <c r="H1" s="7"/>
      <c r="I1" s="7"/>
      <c r="J1" s="7"/>
    </row>
    <row r="2" s="34" customFormat="1" spans="1:10">
      <c r="A2" s="38" t="s">
        <v>112</v>
      </c>
      <c r="B2" s="38"/>
      <c r="C2" s="38"/>
      <c r="D2" s="38"/>
      <c r="E2" s="38"/>
      <c r="F2" s="38"/>
      <c r="G2" s="38"/>
      <c r="H2" s="38"/>
      <c r="I2" s="38"/>
      <c r="J2" s="38"/>
    </row>
    <row r="3" ht="5.25" customHeight="1" spans="1:10">
      <c r="A3" s="39"/>
      <c r="B3" s="40"/>
      <c r="C3" s="39"/>
      <c r="D3" s="39"/>
      <c r="E3" s="39"/>
      <c r="G3" s="39"/>
      <c r="H3" s="39"/>
      <c r="I3" s="39"/>
      <c r="J3" s="39"/>
    </row>
    <row r="4" s="35" customFormat="1" ht="28.5" customHeight="1" spans="1:11">
      <c r="A4" s="41" t="s">
        <v>2</v>
      </c>
      <c r="B4" s="42" t="s">
        <v>96</v>
      </c>
      <c r="C4" s="43" t="s">
        <v>97</v>
      </c>
      <c r="D4" s="43" t="s">
        <v>58</v>
      </c>
      <c r="E4" s="44" t="s">
        <v>98</v>
      </c>
      <c r="F4" s="43" t="s">
        <v>64</v>
      </c>
      <c r="G4" s="44" t="s">
        <v>99</v>
      </c>
      <c r="H4" s="44" t="s">
        <v>61</v>
      </c>
      <c r="I4" s="44" t="s">
        <v>62</v>
      </c>
      <c r="J4" s="44" t="s">
        <v>63</v>
      </c>
      <c r="K4" s="41" t="s">
        <v>7</v>
      </c>
    </row>
    <row r="5" s="35" customFormat="1" ht="30" customHeight="1" spans="1:11">
      <c r="A5" s="41"/>
      <c r="B5" s="42"/>
      <c r="C5" s="45"/>
      <c r="D5" s="45"/>
      <c r="E5" s="44"/>
      <c r="F5" s="45"/>
      <c r="G5" s="44"/>
      <c r="H5" s="44"/>
      <c r="I5" s="44"/>
      <c r="J5" s="44"/>
      <c r="K5" s="41"/>
    </row>
    <row r="6" customHeight="1" spans="1:11">
      <c r="A6" s="22">
        <v>1</v>
      </c>
      <c r="B6" s="46" t="s">
        <v>121</v>
      </c>
      <c r="C6" s="47" t="s">
        <v>44</v>
      </c>
      <c r="D6" s="47">
        <v>1</v>
      </c>
      <c r="E6" s="47">
        <v>3</v>
      </c>
      <c r="F6" s="47">
        <v>0</v>
      </c>
      <c r="G6" s="47">
        <v>3</v>
      </c>
      <c r="H6" s="47">
        <v>400</v>
      </c>
      <c r="I6" s="47">
        <v>40</v>
      </c>
      <c r="J6" s="47" t="s">
        <v>168</v>
      </c>
      <c r="K6" s="22"/>
    </row>
    <row r="7" customHeight="1" spans="1:11">
      <c r="A7" s="22"/>
      <c r="B7" s="46"/>
      <c r="C7" s="47"/>
      <c r="D7" s="47"/>
      <c r="E7" s="47"/>
      <c r="F7" s="47"/>
      <c r="G7" s="47"/>
      <c r="H7" s="47"/>
      <c r="I7" s="47"/>
      <c r="J7" s="47"/>
      <c r="K7" s="22"/>
    </row>
    <row r="8" customHeight="1" spans="1:11">
      <c r="A8" s="62" t="s">
        <v>5</v>
      </c>
      <c r="B8" s="46"/>
      <c r="C8" s="47" t="s">
        <v>44</v>
      </c>
      <c r="D8" s="22">
        <f t="shared" ref="D8:I8" si="0">SUM(D6:D7)</f>
        <v>1</v>
      </c>
      <c r="E8" s="22">
        <f t="shared" si="0"/>
        <v>3</v>
      </c>
      <c r="F8" s="22">
        <f t="shared" si="0"/>
        <v>0</v>
      </c>
      <c r="G8" s="22">
        <f t="shared" si="0"/>
        <v>3</v>
      </c>
      <c r="H8" s="22">
        <f t="shared" si="0"/>
        <v>400</v>
      </c>
      <c r="I8" s="22">
        <f t="shared" si="0"/>
        <v>40</v>
      </c>
      <c r="J8" s="47" t="s">
        <v>168</v>
      </c>
      <c r="K8" s="22"/>
    </row>
    <row r="9" spans="1:1">
      <c r="A9" s="36" t="s">
        <v>106</v>
      </c>
    </row>
    <row r="10" spans="2:2">
      <c r="B10" s="37" t="s">
        <v>107</v>
      </c>
    </row>
    <row r="11" spans="3:3">
      <c r="C11" s="36" t="s">
        <v>89</v>
      </c>
    </row>
    <row r="12" spans="3:9">
      <c r="C12" s="36" t="s">
        <v>90</v>
      </c>
      <c r="I12" s="36" t="s">
        <v>108</v>
      </c>
    </row>
    <row r="13" spans="9:9">
      <c r="I13" s="36" t="s">
        <v>109</v>
      </c>
    </row>
    <row r="14" spans="9:9">
      <c r="I14" s="36" t="s">
        <v>110</v>
      </c>
    </row>
  </sheetData>
  <mergeCells count="13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1" scale="98" orientation="landscape" horizontalDpi="600" vertic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18"/>
  <sheetViews>
    <sheetView zoomScaleSheetLayoutView="60" workbookViewId="0">
      <selection activeCell="C10" sqref="C10"/>
    </sheetView>
  </sheetViews>
  <sheetFormatPr defaultColWidth="9" defaultRowHeight="21"/>
  <cols>
    <col min="1" max="1" width="5" style="4" customWidth="1"/>
    <col min="2" max="2" width="15.1083333333333" style="5" customWidth="1"/>
    <col min="3" max="3" width="12.3333333333333" style="5" customWidth="1"/>
    <col min="4" max="4" width="9.88333333333333" style="6" customWidth="1"/>
    <col min="5" max="5" width="9.775" style="6" customWidth="1"/>
    <col min="6" max="6" width="11.2166666666667" style="6" customWidth="1"/>
    <col min="7" max="7" width="12.3333333333333" style="6" customWidth="1"/>
    <col min="8" max="8" width="10.775" style="6" customWidth="1"/>
    <col min="9" max="9" width="11.2166666666667" style="6" customWidth="1"/>
    <col min="10" max="10" width="13.2166666666667" style="6" customWidth="1"/>
    <col min="11" max="11" width="14.3333333333333" style="6" customWidth="1"/>
    <col min="12" max="16384" width="9" style="6"/>
  </cols>
  <sheetData>
    <row r="1" s="4" customFormat="1" spans="1:10">
      <c r="A1" s="7" t="s">
        <v>150</v>
      </c>
      <c r="B1" s="7"/>
      <c r="C1" s="7"/>
      <c r="D1" s="7"/>
      <c r="E1" s="7"/>
      <c r="F1" s="7"/>
      <c r="G1" s="7"/>
      <c r="H1" s="7"/>
      <c r="I1" s="7"/>
      <c r="J1" s="7"/>
    </row>
    <row r="2" s="34" customFormat="1" spans="1:10">
      <c r="A2" s="38" t="s">
        <v>164</v>
      </c>
      <c r="B2" s="38"/>
      <c r="C2" s="38"/>
      <c r="D2" s="38"/>
      <c r="E2" s="38"/>
      <c r="F2" s="38"/>
      <c r="G2" s="38"/>
      <c r="H2" s="38"/>
      <c r="I2" s="38"/>
      <c r="J2" s="38"/>
    </row>
    <row r="3" ht="5.25" customHeight="1" spans="1:10">
      <c r="A3" s="8"/>
      <c r="B3" s="9"/>
      <c r="C3" s="9"/>
      <c r="D3" s="10"/>
      <c r="E3" s="10"/>
      <c r="G3" s="10"/>
      <c r="H3" s="10"/>
      <c r="I3" s="10"/>
      <c r="J3" s="10"/>
    </row>
    <row r="4" s="2" customFormat="1" ht="28.5" customHeight="1" spans="1:11">
      <c r="A4" s="11" t="s">
        <v>2</v>
      </c>
      <c r="B4" s="11" t="s">
        <v>96</v>
      </c>
      <c r="C4" s="12" t="s">
        <v>97</v>
      </c>
      <c r="D4" s="12" t="s">
        <v>58</v>
      </c>
      <c r="E4" s="13" t="s">
        <v>98</v>
      </c>
      <c r="F4" s="12" t="s">
        <v>64</v>
      </c>
      <c r="G4" s="13" t="s">
        <v>99</v>
      </c>
      <c r="H4" s="13" t="s">
        <v>61</v>
      </c>
      <c r="I4" s="13" t="s">
        <v>62</v>
      </c>
      <c r="J4" s="13" t="s">
        <v>63</v>
      </c>
      <c r="K4" s="11" t="s">
        <v>7</v>
      </c>
    </row>
    <row r="5" s="2" customFormat="1" ht="37.5" customHeight="1" spans="1:11">
      <c r="A5" s="11"/>
      <c r="B5" s="11"/>
      <c r="C5" s="14"/>
      <c r="D5" s="14"/>
      <c r="E5" s="13"/>
      <c r="F5" s="14"/>
      <c r="G5" s="13"/>
      <c r="H5" s="13"/>
      <c r="I5" s="13"/>
      <c r="J5" s="13"/>
      <c r="K5" s="11"/>
    </row>
    <row r="6" s="48" customFormat="1" ht="26.4" customHeight="1" spans="1:11">
      <c r="A6" s="49">
        <v>1</v>
      </c>
      <c r="B6" s="54" t="s">
        <v>65</v>
      </c>
      <c r="C6" s="55" t="s">
        <v>36</v>
      </c>
      <c r="D6" s="56">
        <v>9</v>
      </c>
      <c r="E6" s="56">
        <v>15</v>
      </c>
      <c r="F6" s="56">
        <v>6</v>
      </c>
      <c r="G6" s="56">
        <v>9</v>
      </c>
      <c r="H6" s="57">
        <f>8*2000</f>
        <v>16000</v>
      </c>
      <c r="I6" s="239" t="s">
        <v>169</v>
      </c>
      <c r="J6" s="49" t="s">
        <v>67</v>
      </c>
      <c r="K6" s="49"/>
    </row>
    <row r="7" s="48" customFormat="1" ht="26.4" customHeight="1" spans="1:11">
      <c r="A7" s="49"/>
      <c r="B7" s="54"/>
      <c r="C7" s="55"/>
      <c r="D7" s="56"/>
      <c r="E7" s="56"/>
      <c r="F7" s="56"/>
      <c r="G7" s="56"/>
      <c r="H7" s="57"/>
      <c r="I7" s="59"/>
      <c r="J7" s="49"/>
      <c r="K7" s="49"/>
    </row>
    <row r="8" s="48" customFormat="1" ht="26.4" customHeight="1" spans="1:11">
      <c r="A8" s="49"/>
      <c r="B8" s="54"/>
      <c r="C8" s="55"/>
      <c r="D8" s="56"/>
      <c r="E8" s="56"/>
      <c r="F8" s="56"/>
      <c r="G8" s="56"/>
      <c r="H8" s="57"/>
      <c r="I8" s="59"/>
      <c r="J8" s="49"/>
      <c r="K8" s="49"/>
    </row>
    <row r="9" s="3" customFormat="1" ht="26.4" customHeight="1" spans="1:11">
      <c r="A9" s="11"/>
      <c r="B9" s="15"/>
      <c r="C9" s="21"/>
      <c r="D9" s="16"/>
      <c r="E9" s="16"/>
      <c r="F9" s="16"/>
      <c r="G9" s="16"/>
      <c r="H9" s="58"/>
      <c r="I9" s="16"/>
      <c r="J9" s="60"/>
      <c r="K9" s="61"/>
    </row>
    <row r="10" s="4" customFormat="1" ht="26.4" customHeight="1" spans="1:11">
      <c r="A10" s="20" t="s">
        <v>5</v>
      </c>
      <c r="B10" s="15"/>
      <c r="C10" s="21"/>
      <c r="D10" s="20">
        <f>SUM(D6:D9)</f>
        <v>9</v>
      </c>
      <c r="E10" s="20">
        <f>SUM(E6:E9)</f>
        <v>15</v>
      </c>
      <c r="F10" s="20">
        <f>SUM(F6:F9)</f>
        <v>6</v>
      </c>
      <c r="G10" s="20">
        <f>SUM(G6:G9)</f>
        <v>9</v>
      </c>
      <c r="H10" s="22">
        <f>SUM(H6:H9)</f>
        <v>16000</v>
      </c>
      <c r="I10" s="240" t="s">
        <v>170</v>
      </c>
      <c r="J10" s="11" t="s">
        <v>67</v>
      </c>
      <c r="K10" s="20"/>
    </row>
    <row r="11" s="4" customFormat="1" spans="1:3">
      <c r="A11" s="52" t="s">
        <v>153</v>
      </c>
      <c r="B11" s="53"/>
      <c r="C11" s="53"/>
    </row>
    <row r="12" s="4" customFormat="1" spans="1:3">
      <c r="A12" s="53"/>
      <c r="B12" s="52" t="s">
        <v>107</v>
      </c>
      <c r="C12" s="53"/>
    </row>
    <row r="13" s="4" customFormat="1" spans="1:3">
      <c r="A13" s="53"/>
      <c r="B13" s="53"/>
      <c r="C13" s="52" t="s">
        <v>154</v>
      </c>
    </row>
    <row r="14" s="4" customFormat="1" spans="1:8">
      <c r="A14" s="53"/>
      <c r="B14" s="53"/>
      <c r="C14" s="52" t="s">
        <v>90</v>
      </c>
      <c r="H14" s="4" t="s">
        <v>155</v>
      </c>
    </row>
    <row r="15" s="4" customFormat="1" spans="8:8">
      <c r="H15" s="4" t="s">
        <v>156</v>
      </c>
    </row>
    <row r="16" s="4" customFormat="1" spans="8:8">
      <c r="H16" s="4" t="s">
        <v>93</v>
      </c>
    </row>
    <row r="17" s="4" customFormat="1" ht="22.8" customHeight="1" spans="2:3">
      <c r="B17" s="25"/>
      <c r="C17" s="25"/>
    </row>
    <row r="18" ht="22.8" customHeight="1"/>
  </sheetData>
  <mergeCells count="13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1" scale="88" orientation="landscape" horizontalDpi="600" vertic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16"/>
  <sheetViews>
    <sheetView zoomScaleSheetLayoutView="60" workbookViewId="0">
      <selection activeCell="K17" sqref="K17"/>
    </sheetView>
  </sheetViews>
  <sheetFormatPr defaultColWidth="8.8" defaultRowHeight="21"/>
  <cols>
    <col min="1" max="1" width="5" style="4" customWidth="1"/>
    <col min="2" max="2" width="15.1083333333333" style="4" customWidth="1"/>
    <col min="3" max="3" width="12.3333333333333" style="4" customWidth="1"/>
    <col min="4" max="4" width="9.88333333333333" style="4" customWidth="1"/>
    <col min="5" max="5" width="9.775" style="4" customWidth="1"/>
    <col min="6" max="6" width="12.3333333333333" style="4" customWidth="1"/>
    <col min="7" max="7" width="10.6666666666667" style="4" customWidth="1"/>
    <col min="8" max="8" width="11.2166666666667" style="4" customWidth="1"/>
    <col min="9" max="9" width="14.3333333333333" style="4" customWidth="1"/>
    <col min="10" max="10" width="11.2166666666667" style="4" customWidth="1"/>
    <col min="11" max="11" width="14.3333333333333" style="4" customWidth="1"/>
    <col min="12" max="16384" width="8.88333333333333" style="4"/>
  </cols>
  <sheetData>
    <row r="1" spans="1:10">
      <c r="A1" s="7" t="s">
        <v>111</v>
      </c>
      <c r="B1" s="7"/>
      <c r="C1" s="7"/>
      <c r="D1" s="7"/>
      <c r="E1" s="7"/>
      <c r="F1" s="7"/>
      <c r="G1" s="7"/>
      <c r="H1" s="7"/>
      <c r="I1" s="7"/>
      <c r="J1" s="7"/>
    </row>
    <row r="2" s="34" customFormat="1" spans="1:10">
      <c r="A2" s="38" t="s">
        <v>162</v>
      </c>
      <c r="B2" s="38"/>
      <c r="C2" s="38"/>
      <c r="D2" s="38"/>
      <c r="E2" s="38"/>
      <c r="F2" s="38"/>
      <c r="G2" s="38"/>
      <c r="H2" s="38"/>
      <c r="I2" s="38"/>
      <c r="J2" s="38"/>
    </row>
    <row r="3" ht="5.25" customHeight="1" spans="1:9">
      <c r="A3" s="8"/>
      <c r="B3" s="8"/>
      <c r="C3" s="8"/>
      <c r="D3" s="8"/>
      <c r="E3" s="8"/>
      <c r="F3" s="8"/>
      <c r="G3" s="8"/>
      <c r="H3" s="8"/>
      <c r="I3" s="8"/>
    </row>
    <row r="4" s="2" customFormat="1" ht="28.5" customHeight="1" spans="1:11">
      <c r="A4" s="11" t="s">
        <v>2</v>
      </c>
      <c r="B4" s="11" t="s">
        <v>96</v>
      </c>
      <c r="C4" s="12" t="s">
        <v>97</v>
      </c>
      <c r="D4" s="12" t="s">
        <v>58</v>
      </c>
      <c r="E4" s="13" t="s">
        <v>98</v>
      </c>
      <c r="F4" s="13" t="s">
        <v>99</v>
      </c>
      <c r="G4" s="13" t="s">
        <v>100</v>
      </c>
      <c r="H4" s="13" t="s">
        <v>62</v>
      </c>
      <c r="I4" s="13" t="s">
        <v>63</v>
      </c>
      <c r="J4" s="12" t="s">
        <v>101</v>
      </c>
      <c r="K4" s="11" t="s">
        <v>7</v>
      </c>
    </row>
    <row r="5" s="2" customFormat="1" ht="19.5" customHeight="1" spans="1:11">
      <c r="A5" s="11"/>
      <c r="B5" s="11"/>
      <c r="C5" s="14"/>
      <c r="D5" s="14"/>
      <c r="E5" s="13"/>
      <c r="F5" s="13"/>
      <c r="G5" s="13"/>
      <c r="H5" s="13"/>
      <c r="I5" s="13"/>
      <c r="J5" s="14"/>
      <c r="K5" s="11"/>
    </row>
    <row r="6" s="48" customFormat="1" ht="23.4" customHeight="1" spans="1:11">
      <c r="A6" s="49"/>
      <c r="B6" s="49" t="s">
        <v>65</v>
      </c>
      <c r="C6" s="49" t="s">
        <v>44</v>
      </c>
      <c r="D6" s="49">
        <v>7</v>
      </c>
      <c r="E6" s="50">
        <f>7.5+3+4</f>
        <v>14.5</v>
      </c>
      <c r="F6" s="50">
        <v>14.5</v>
      </c>
      <c r="G6" s="50">
        <f>F6*250</f>
        <v>3625</v>
      </c>
      <c r="H6" s="51" t="s">
        <v>171</v>
      </c>
      <c r="I6" s="50" t="s">
        <v>136</v>
      </c>
      <c r="J6" s="49"/>
      <c r="K6" s="49"/>
    </row>
    <row r="7" ht="23.4" customHeight="1" spans="1:1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ht="23.4" customHeight="1" spans="1:1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ht="23.4" customHeight="1" spans="1:1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ht="23.4" customHeight="1" spans="1:1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3">
      <c r="A11" s="52" t="s">
        <v>153</v>
      </c>
      <c r="B11" s="53"/>
      <c r="C11" s="53"/>
    </row>
    <row r="12" spans="1:3">
      <c r="A12" s="53"/>
      <c r="B12" s="52" t="s">
        <v>107</v>
      </c>
      <c r="C12" s="53"/>
    </row>
    <row r="13" spans="1:3">
      <c r="A13" s="53"/>
      <c r="B13" s="53"/>
      <c r="C13" s="52" t="s">
        <v>154</v>
      </c>
    </row>
    <row r="14" spans="1:8">
      <c r="A14" s="53"/>
      <c r="B14" s="53"/>
      <c r="C14" s="52" t="s">
        <v>90</v>
      </c>
      <c r="H14" s="4" t="s">
        <v>155</v>
      </c>
    </row>
    <row r="15" spans="8:8">
      <c r="H15" s="4" t="s">
        <v>156</v>
      </c>
    </row>
    <row r="16" spans="8:8">
      <c r="H16" s="4" t="s">
        <v>93</v>
      </c>
    </row>
  </sheetData>
  <mergeCells count="13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1" orientation="portrait" horizontalDpi="360" verticalDpi="36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8" defaultRowHeight="13.8"/>
  <sheetData/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21"/>
  <sheetViews>
    <sheetView zoomScaleSheetLayoutView="60" workbookViewId="0">
      <selection activeCell="A1" sqref="$A1:$XFD2"/>
    </sheetView>
  </sheetViews>
  <sheetFormatPr defaultColWidth="9" defaultRowHeight="21"/>
  <cols>
    <col min="1" max="1" width="5" style="36" customWidth="1"/>
    <col min="2" max="2" width="15.1083333333333" style="37" customWidth="1"/>
    <col min="3" max="3" width="12.3333333333333" style="36" customWidth="1"/>
    <col min="4" max="4" width="9.88333333333333" style="36" customWidth="1"/>
    <col min="5" max="5" width="9.775" style="36" customWidth="1"/>
    <col min="6" max="6" width="12.3333333333333" style="36" customWidth="1"/>
    <col min="7" max="7" width="14" style="36" customWidth="1"/>
    <col min="8" max="8" width="11.2166666666667" style="36" customWidth="1"/>
    <col min="9" max="9" width="14.3333333333333" style="36" customWidth="1"/>
    <col min="10" max="10" width="11.2166666666667" style="36" customWidth="1"/>
    <col min="11" max="11" width="14.3333333333333" style="36" customWidth="1"/>
    <col min="12" max="16384" width="9" style="36"/>
  </cols>
  <sheetData>
    <row r="1" s="4" customFormat="1" spans="1:10">
      <c r="A1" s="7" t="s">
        <v>111</v>
      </c>
      <c r="B1" s="7"/>
      <c r="C1" s="7"/>
      <c r="D1" s="7"/>
      <c r="E1" s="7"/>
      <c r="F1" s="7"/>
      <c r="G1" s="7"/>
      <c r="H1" s="7"/>
      <c r="I1" s="7"/>
      <c r="J1" s="7"/>
    </row>
    <row r="2" s="34" customFormat="1" spans="1:10">
      <c r="A2" s="38" t="s">
        <v>112</v>
      </c>
      <c r="B2" s="38"/>
      <c r="C2" s="38"/>
      <c r="D2" s="38"/>
      <c r="E2" s="38"/>
      <c r="F2" s="38"/>
      <c r="G2" s="38"/>
      <c r="H2" s="38"/>
      <c r="I2" s="38"/>
      <c r="J2" s="38"/>
    </row>
    <row r="3" ht="5.25" customHeight="1" spans="1:9">
      <c r="A3" s="39"/>
      <c r="B3" s="40"/>
      <c r="C3" s="39"/>
      <c r="D3" s="39"/>
      <c r="E3" s="39"/>
      <c r="F3" s="39"/>
      <c r="G3" s="39"/>
      <c r="H3" s="39"/>
      <c r="I3" s="39"/>
    </row>
    <row r="4" s="35" customFormat="1" ht="28.5" customHeight="1" spans="1:11">
      <c r="A4" s="41" t="s">
        <v>2</v>
      </c>
      <c r="B4" s="42" t="s">
        <v>96</v>
      </c>
      <c r="C4" s="43" t="s">
        <v>97</v>
      </c>
      <c r="D4" s="43" t="s">
        <v>58</v>
      </c>
      <c r="E4" s="44" t="s">
        <v>98</v>
      </c>
      <c r="F4" s="44" t="s">
        <v>99</v>
      </c>
      <c r="G4" s="44" t="s">
        <v>100</v>
      </c>
      <c r="H4" s="44" t="s">
        <v>62</v>
      </c>
      <c r="I4" s="44" t="s">
        <v>63</v>
      </c>
      <c r="J4" s="43" t="s">
        <v>101</v>
      </c>
      <c r="K4" s="41" t="s">
        <v>7</v>
      </c>
    </row>
    <row r="5" s="35" customFormat="1" ht="19.5" customHeight="1" spans="1:11">
      <c r="A5" s="41"/>
      <c r="B5" s="42"/>
      <c r="C5" s="45"/>
      <c r="D5" s="45"/>
      <c r="E5" s="44"/>
      <c r="F5" s="44"/>
      <c r="G5" s="44"/>
      <c r="H5" s="44"/>
      <c r="I5" s="44"/>
      <c r="J5" s="45"/>
      <c r="K5" s="41"/>
    </row>
    <row r="6" customHeight="1" spans="1:11">
      <c r="A6" s="22"/>
      <c r="B6" s="46" t="s">
        <v>172</v>
      </c>
      <c r="C6" s="47" t="s">
        <v>46</v>
      </c>
      <c r="D6" s="47">
        <v>1</v>
      </c>
      <c r="E6" s="47">
        <v>5</v>
      </c>
      <c r="F6" s="47">
        <v>0</v>
      </c>
      <c r="G6" s="47">
        <v>0</v>
      </c>
      <c r="H6" s="47">
        <v>0</v>
      </c>
      <c r="I6" s="47">
        <v>0</v>
      </c>
      <c r="J6" s="47">
        <v>5</v>
      </c>
      <c r="K6" s="22"/>
    </row>
    <row r="7" customHeight="1" spans="1:11">
      <c r="A7" s="22"/>
      <c r="B7" s="46"/>
      <c r="C7" s="47"/>
      <c r="D7" s="47"/>
      <c r="E7" s="47"/>
      <c r="F7" s="47"/>
      <c r="G7" s="47"/>
      <c r="H7" s="47"/>
      <c r="I7" s="47"/>
      <c r="J7" s="47"/>
      <c r="K7" s="22"/>
    </row>
    <row r="8" customHeight="1" spans="1:11">
      <c r="A8" s="22"/>
      <c r="B8" s="46"/>
      <c r="C8" s="47"/>
      <c r="D8" s="47"/>
      <c r="E8" s="47"/>
      <c r="F8" s="47"/>
      <c r="G8" s="47"/>
      <c r="H8" s="47"/>
      <c r="I8" s="47"/>
      <c r="J8" s="47"/>
      <c r="K8" s="22"/>
    </row>
    <row r="9" customHeight="1" spans="1:11">
      <c r="A9" s="22"/>
      <c r="B9" s="46"/>
      <c r="C9" s="47"/>
      <c r="D9" s="47"/>
      <c r="E9" s="47"/>
      <c r="F9" s="47"/>
      <c r="G9" s="47"/>
      <c r="H9" s="47"/>
      <c r="I9" s="47"/>
      <c r="J9" s="47"/>
      <c r="K9" s="22"/>
    </row>
    <row r="10" customHeight="1" spans="1:11">
      <c r="A10" s="22"/>
      <c r="B10" s="46"/>
      <c r="C10" s="47"/>
      <c r="D10" s="47"/>
      <c r="E10" s="47"/>
      <c r="F10" s="47"/>
      <c r="G10" s="47"/>
      <c r="H10" s="47"/>
      <c r="I10" s="47"/>
      <c r="J10" s="47"/>
      <c r="K10" s="22"/>
    </row>
    <row r="11" customHeight="1" spans="1:11">
      <c r="A11" s="22"/>
      <c r="B11" s="46"/>
      <c r="C11" s="47"/>
      <c r="D11" s="47"/>
      <c r="E11" s="47"/>
      <c r="F11" s="47"/>
      <c r="G11" s="47"/>
      <c r="H11" s="47"/>
      <c r="I11" s="47"/>
      <c r="J11" s="47"/>
      <c r="K11" s="22"/>
    </row>
    <row r="12" customHeight="1" spans="1:11">
      <c r="A12" s="22"/>
      <c r="B12" s="46"/>
      <c r="C12" s="47"/>
      <c r="D12" s="47"/>
      <c r="E12" s="47"/>
      <c r="F12" s="47"/>
      <c r="G12" s="47"/>
      <c r="H12" s="47"/>
      <c r="I12" s="47"/>
      <c r="J12" s="47"/>
      <c r="K12" s="22"/>
    </row>
    <row r="13" customHeight="1" spans="1:11">
      <c r="A13" s="22"/>
      <c r="B13" s="46"/>
      <c r="C13" s="47"/>
      <c r="D13" s="47"/>
      <c r="E13" s="47"/>
      <c r="F13" s="47"/>
      <c r="G13" s="47"/>
      <c r="H13" s="47"/>
      <c r="I13" s="47"/>
      <c r="J13" s="47"/>
      <c r="K13" s="22"/>
    </row>
    <row r="14" customHeight="1" spans="1:11">
      <c r="A14" s="22"/>
      <c r="B14" s="46"/>
      <c r="C14" s="47"/>
      <c r="D14" s="47"/>
      <c r="E14" s="47"/>
      <c r="F14" s="47"/>
      <c r="G14" s="47"/>
      <c r="H14" s="47"/>
      <c r="I14" s="47"/>
      <c r="J14" s="47"/>
      <c r="K14" s="22"/>
    </row>
    <row r="15" customHeight="1" spans="1:11">
      <c r="A15" s="22"/>
      <c r="B15" s="46"/>
      <c r="C15" s="47"/>
      <c r="D15" s="22">
        <f t="shared" ref="D15:K15" si="0">SUM(D6:D14)</f>
        <v>1</v>
      </c>
      <c r="E15" s="22">
        <f t="shared" si="0"/>
        <v>5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0</v>
      </c>
      <c r="J15" s="22">
        <f t="shared" si="0"/>
        <v>5</v>
      </c>
      <c r="K15" s="22">
        <f t="shared" si="0"/>
        <v>0</v>
      </c>
    </row>
    <row r="16" spans="1:1">
      <c r="A16" s="36" t="s">
        <v>106</v>
      </c>
    </row>
    <row r="17" spans="2:2">
      <c r="B17" s="37" t="s">
        <v>107</v>
      </c>
    </row>
    <row r="18" spans="3:3">
      <c r="C18" s="36" t="s">
        <v>89</v>
      </c>
    </row>
    <row r="19" spans="3:9">
      <c r="C19" s="36" t="s">
        <v>90</v>
      </c>
      <c r="I19" s="36" t="s">
        <v>108</v>
      </c>
    </row>
    <row r="20" spans="9:9">
      <c r="I20" s="36" t="s">
        <v>109</v>
      </c>
    </row>
    <row r="21" spans="9:9">
      <c r="I21" s="36" t="s">
        <v>110</v>
      </c>
    </row>
  </sheetData>
  <mergeCells count="13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zoomScaleSheetLayoutView="60" workbookViewId="0">
      <selection activeCell="G16" sqref="G16"/>
    </sheetView>
  </sheetViews>
  <sheetFormatPr defaultColWidth="9" defaultRowHeight="21"/>
  <cols>
    <col min="1" max="1" width="5.33333333333333" style="4" customWidth="1"/>
    <col min="2" max="2" width="12.3333333333333" style="5" customWidth="1"/>
    <col min="3" max="3" width="10.1083333333333" style="6" customWidth="1"/>
    <col min="4" max="4" width="9.775" style="6" customWidth="1"/>
    <col min="5" max="5" width="11.775" style="6" customWidth="1"/>
    <col min="6" max="6" width="12.3333333333333" style="6" customWidth="1"/>
    <col min="7" max="7" width="11" style="6" customWidth="1"/>
    <col min="8" max="8" width="11.2166666666667" style="6" customWidth="1"/>
    <col min="9" max="9" width="13.2166666666667" style="6" customWidth="1"/>
    <col min="10" max="10" width="21.1083333333333" style="6" customWidth="1"/>
    <col min="11" max="16384" width="9" style="6"/>
  </cols>
  <sheetData>
    <row r="1" s="1" customFormat="1" spans="1:10">
      <c r="A1" s="7" t="s">
        <v>173</v>
      </c>
      <c r="B1" s="7"/>
      <c r="C1" s="7"/>
      <c r="D1" s="7"/>
      <c r="E1" s="7"/>
      <c r="F1" s="7"/>
      <c r="G1" s="7"/>
      <c r="H1" s="7"/>
      <c r="I1" s="7"/>
      <c r="J1" s="7"/>
    </row>
    <row r="2" ht="5.25" customHeight="1" spans="1:9">
      <c r="A2" s="8"/>
      <c r="B2" s="9"/>
      <c r="C2" s="10"/>
      <c r="D2" s="10"/>
      <c r="F2" s="10"/>
      <c r="G2" s="10"/>
      <c r="H2" s="10"/>
      <c r="I2" s="10"/>
    </row>
    <row r="3" s="2" customFormat="1" ht="28.5" customHeight="1" spans="1:10">
      <c r="A3" s="11" t="s">
        <v>2</v>
      </c>
      <c r="B3" s="12" t="s">
        <v>97</v>
      </c>
      <c r="C3" s="12" t="s">
        <v>58</v>
      </c>
      <c r="D3" s="13" t="s">
        <v>98</v>
      </c>
      <c r="E3" s="12" t="s">
        <v>64</v>
      </c>
      <c r="F3" s="13" t="s">
        <v>99</v>
      </c>
      <c r="G3" s="13" t="s">
        <v>61</v>
      </c>
      <c r="H3" s="13" t="s">
        <v>62</v>
      </c>
      <c r="I3" s="13" t="s">
        <v>63</v>
      </c>
      <c r="J3" s="11" t="s">
        <v>7</v>
      </c>
    </row>
    <row r="4" s="2" customFormat="1" ht="30.75" customHeight="1" spans="1:10">
      <c r="A4" s="11"/>
      <c r="B4" s="14"/>
      <c r="C4" s="14"/>
      <c r="D4" s="13"/>
      <c r="E4" s="14"/>
      <c r="F4" s="13"/>
      <c r="G4" s="13"/>
      <c r="H4" s="13"/>
      <c r="I4" s="13"/>
      <c r="J4" s="11"/>
    </row>
    <row r="5" s="3" customFormat="1" customHeight="1" spans="1:10">
      <c r="A5" s="11">
        <v>1</v>
      </c>
      <c r="B5" s="15" t="s">
        <v>36</v>
      </c>
      <c r="C5" s="16">
        <v>6</v>
      </c>
      <c r="D5" s="16">
        <v>35</v>
      </c>
      <c r="E5" s="16">
        <v>21</v>
      </c>
      <c r="F5" s="16">
        <v>14</v>
      </c>
      <c r="G5" s="17">
        <v>11880</v>
      </c>
      <c r="H5" s="240" t="s">
        <v>170</v>
      </c>
      <c r="I5" s="26" t="s">
        <v>67</v>
      </c>
      <c r="J5" s="20"/>
    </row>
    <row r="6" s="3" customFormat="1" customHeight="1" spans="1:10">
      <c r="A6" s="11">
        <v>2</v>
      </c>
      <c r="B6" s="15" t="s">
        <v>30</v>
      </c>
      <c r="C6" s="16">
        <v>222</v>
      </c>
      <c r="D6" s="16">
        <v>293</v>
      </c>
      <c r="E6" s="16">
        <v>37</v>
      </c>
      <c r="F6" s="16">
        <v>256</v>
      </c>
      <c r="G6" s="17">
        <v>487080</v>
      </c>
      <c r="H6" s="240" t="s">
        <v>159</v>
      </c>
      <c r="I6" s="26" t="s">
        <v>67</v>
      </c>
      <c r="J6" s="20"/>
    </row>
    <row r="7" s="3" customFormat="1" customHeight="1" spans="1:10">
      <c r="A7" s="11">
        <v>3</v>
      </c>
      <c r="B7" s="15" t="s">
        <v>174</v>
      </c>
      <c r="C7" s="16">
        <v>25</v>
      </c>
      <c r="D7" s="16">
        <v>28</v>
      </c>
      <c r="E7" s="16">
        <v>17</v>
      </c>
      <c r="F7" s="16">
        <v>11</v>
      </c>
      <c r="G7" s="17">
        <v>11900</v>
      </c>
      <c r="H7" s="240" t="s">
        <v>175</v>
      </c>
      <c r="I7" s="26" t="s">
        <v>67</v>
      </c>
      <c r="J7" s="20"/>
    </row>
    <row r="8" s="3" customFormat="1" customHeight="1" spans="1:10">
      <c r="A8" s="11">
        <v>4</v>
      </c>
      <c r="B8" s="15" t="s">
        <v>42</v>
      </c>
      <c r="C8" s="16">
        <v>6</v>
      </c>
      <c r="D8" s="16">
        <v>22.5</v>
      </c>
      <c r="E8" s="16">
        <v>1</v>
      </c>
      <c r="F8" s="16">
        <v>21.5</v>
      </c>
      <c r="G8" s="17">
        <v>10750</v>
      </c>
      <c r="H8" s="240" t="s">
        <v>176</v>
      </c>
      <c r="I8" s="26" t="s">
        <v>67</v>
      </c>
      <c r="J8" s="20"/>
    </row>
    <row r="9" s="3" customFormat="1" customHeight="1" spans="1:11">
      <c r="A9" s="11">
        <v>5</v>
      </c>
      <c r="B9" s="15" t="s">
        <v>46</v>
      </c>
      <c r="C9" s="16">
        <v>7</v>
      </c>
      <c r="D9" s="16">
        <v>35</v>
      </c>
      <c r="E9" s="16">
        <v>6</v>
      </c>
      <c r="F9" s="16">
        <v>29</v>
      </c>
      <c r="G9" s="17">
        <v>8000</v>
      </c>
      <c r="H9" s="240" t="s">
        <v>177</v>
      </c>
      <c r="I9" s="26" t="s">
        <v>178</v>
      </c>
      <c r="J9" s="20"/>
      <c r="K9" s="32">
        <v>578</v>
      </c>
    </row>
    <row r="10" s="3" customFormat="1" customHeight="1" spans="1:11">
      <c r="A10" s="11">
        <v>6</v>
      </c>
      <c r="B10" s="15" t="s">
        <v>41</v>
      </c>
      <c r="C10" s="16">
        <v>22</v>
      </c>
      <c r="D10" s="16">
        <v>172</v>
      </c>
      <c r="E10" s="16">
        <v>97</v>
      </c>
      <c r="F10" s="16">
        <v>75</v>
      </c>
      <c r="G10" s="17">
        <v>55400</v>
      </c>
      <c r="H10" s="240" t="s">
        <v>179</v>
      </c>
      <c r="I10" s="26" t="s">
        <v>168</v>
      </c>
      <c r="J10" s="20"/>
      <c r="K10" s="32">
        <v>230</v>
      </c>
    </row>
    <row r="11" s="3" customFormat="1" customHeight="1" spans="1:11">
      <c r="A11" s="11">
        <v>7</v>
      </c>
      <c r="B11" s="15" t="s">
        <v>44</v>
      </c>
      <c r="C11" s="16">
        <v>1</v>
      </c>
      <c r="D11" s="16">
        <v>3</v>
      </c>
      <c r="E11" s="19">
        <v>0</v>
      </c>
      <c r="F11" s="16">
        <v>3</v>
      </c>
      <c r="G11" s="17">
        <v>400</v>
      </c>
      <c r="H11" s="16">
        <v>40</v>
      </c>
      <c r="I11" s="26" t="s">
        <v>168</v>
      </c>
      <c r="J11" s="20"/>
      <c r="K11" s="33">
        <v>1005</v>
      </c>
    </row>
    <row r="12" s="3" customFormat="1" customHeight="1" spans="1:11">
      <c r="A12" s="11">
        <v>8</v>
      </c>
      <c r="B12" s="15" t="s">
        <v>48</v>
      </c>
      <c r="C12" s="16">
        <v>3</v>
      </c>
      <c r="D12" s="16">
        <v>12</v>
      </c>
      <c r="E12" s="19">
        <v>0</v>
      </c>
      <c r="F12" s="16">
        <v>12</v>
      </c>
      <c r="G12" s="17">
        <v>4800</v>
      </c>
      <c r="H12" s="16">
        <v>40</v>
      </c>
      <c r="I12" s="26" t="s">
        <v>79</v>
      </c>
      <c r="J12" s="20"/>
      <c r="K12" s="32">
        <v>135</v>
      </c>
    </row>
    <row r="13" s="3" customFormat="1" customHeight="1" spans="1:11">
      <c r="A13" s="11">
        <v>9</v>
      </c>
      <c r="B13" s="15" t="s">
        <v>33</v>
      </c>
      <c r="C13" s="16">
        <v>331</v>
      </c>
      <c r="D13" s="16">
        <v>510.25</v>
      </c>
      <c r="E13" s="16">
        <v>77</v>
      </c>
      <c r="F13" s="16">
        <v>433.25</v>
      </c>
      <c r="G13" s="17">
        <v>711000</v>
      </c>
      <c r="H13" s="16" t="s">
        <v>180</v>
      </c>
      <c r="I13" s="26" t="s">
        <v>181</v>
      </c>
      <c r="J13" s="20"/>
      <c r="K13" s="32">
        <v>117</v>
      </c>
    </row>
    <row r="14" s="2" customFormat="1" customHeight="1" spans="1:11">
      <c r="A14" s="11">
        <v>10</v>
      </c>
      <c r="B14" s="21" t="s">
        <v>35</v>
      </c>
      <c r="C14" s="26">
        <v>52</v>
      </c>
      <c r="D14" s="26">
        <v>555</v>
      </c>
      <c r="E14" s="26">
        <v>27</v>
      </c>
      <c r="F14" s="26">
        <v>528</v>
      </c>
      <c r="G14" s="27">
        <v>147350</v>
      </c>
      <c r="H14" s="16" t="s">
        <v>182</v>
      </c>
      <c r="I14" s="26" t="s">
        <v>183</v>
      </c>
      <c r="J14" s="11"/>
      <c r="K14" s="32">
        <v>105</v>
      </c>
    </row>
    <row r="15" s="2" customFormat="1" customHeight="1" spans="1:11">
      <c r="A15" s="11">
        <v>11</v>
      </c>
      <c r="B15" s="21" t="s">
        <v>32</v>
      </c>
      <c r="C15" s="26">
        <v>92</v>
      </c>
      <c r="D15" s="26">
        <v>795.5</v>
      </c>
      <c r="E15" s="28">
        <v>78.5</v>
      </c>
      <c r="F15" s="26">
        <v>717</v>
      </c>
      <c r="G15" s="27">
        <v>1201400</v>
      </c>
      <c r="H15" s="16" t="s">
        <v>159</v>
      </c>
      <c r="I15" s="26" t="s">
        <v>160</v>
      </c>
      <c r="J15" s="11"/>
      <c r="K15" s="2">
        <v>14</v>
      </c>
    </row>
    <row r="16" s="2" customFormat="1" customHeight="1" spans="1:11">
      <c r="A16" s="11">
        <v>12</v>
      </c>
      <c r="B16" s="21" t="s">
        <v>29</v>
      </c>
      <c r="C16" s="26">
        <v>986</v>
      </c>
      <c r="D16" s="26">
        <v>787</v>
      </c>
      <c r="E16" s="26">
        <v>202</v>
      </c>
      <c r="F16" s="26">
        <v>585</v>
      </c>
      <c r="G16" s="27">
        <v>421050</v>
      </c>
      <c r="H16" s="241" t="s">
        <v>184</v>
      </c>
      <c r="I16" s="16" t="s">
        <v>185</v>
      </c>
      <c r="J16" s="11"/>
      <c r="K16" s="2">
        <f>SUM(K9:K15)</f>
        <v>2184</v>
      </c>
    </row>
    <row r="17" s="2" customFormat="1" customHeight="1" spans="1:10">
      <c r="A17" s="11">
        <v>13</v>
      </c>
      <c r="B17" s="21" t="s">
        <v>45</v>
      </c>
      <c r="C17" s="26">
        <v>16</v>
      </c>
      <c r="D17" s="28">
        <v>32</v>
      </c>
      <c r="E17" s="30">
        <v>2</v>
      </c>
      <c r="F17" s="30">
        <v>30</v>
      </c>
      <c r="G17" s="27">
        <v>8600</v>
      </c>
      <c r="H17" s="240" t="s">
        <v>180</v>
      </c>
      <c r="I17" s="26" t="s">
        <v>186</v>
      </c>
      <c r="J17" s="11"/>
    </row>
    <row r="18" s="2" customFormat="1" customHeight="1" spans="1:10">
      <c r="A18" s="11">
        <v>14</v>
      </c>
      <c r="B18" s="21" t="s">
        <v>38</v>
      </c>
      <c r="C18" s="26">
        <v>79</v>
      </c>
      <c r="D18" s="26">
        <v>337</v>
      </c>
      <c r="E18" s="31">
        <v>0</v>
      </c>
      <c r="F18" s="26">
        <v>337</v>
      </c>
      <c r="G18" s="27">
        <v>289000</v>
      </c>
      <c r="H18" s="240" t="s">
        <v>187</v>
      </c>
      <c r="I18" s="26" t="s">
        <v>131</v>
      </c>
      <c r="J18" s="11"/>
    </row>
    <row r="19" s="2" customFormat="1" customHeight="1" spans="1:10">
      <c r="A19" s="11">
        <v>15</v>
      </c>
      <c r="B19" s="21" t="s">
        <v>40</v>
      </c>
      <c r="C19" s="26">
        <v>4</v>
      </c>
      <c r="D19" s="26">
        <v>17</v>
      </c>
      <c r="E19" s="26">
        <v>7</v>
      </c>
      <c r="F19" s="26">
        <v>10</v>
      </c>
      <c r="G19" s="27">
        <v>3500</v>
      </c>
      <c r="H19" s="16">
        <v>10</v>
      </c>
      <c r="I19" s="26" t="s">
        <v>188</v>
      </c>
      <c r="J19" s="11"/>
    </row>
    <row r="20" s="2" customFormat="1" customHeight="1" spans="1:10">
      <c r="A20" s="11">
        <v>16</v>
      </c>
      <c r="B20" s="21" t="s">
        <v>34</v>
      </c>
      <c r="C20" s="26">
        <v>291</v>
      </c>
      <c r="D20" s="26">
        <v>307</v>
      </c>
      <c r="E20" s="26">
        <v>0</v>
      </c>
      <c r="F20" s="26">
        <v>307</v>
      </c>
      <c r="G20" s="27">
        <v>259000</v>
      </c>
      <c r="H20" s="16" t="s">
        <v>169</v>
      </c>
      <c r="I20" s="26" t="s">
        <v>67</v>
      </c>
      <c r="J20" s="11"/>
    </row>
    <row r="21" s="2" customFormat="1" customHeight="1" spans="1:10">
      <c r="A21" s="11">
        <v>17</v>
      </c>
      <c r="B21" s="21" t="s">
        <v>31</v>
      </c>
      <c r="C21" s="26">
        <v>146</v>
      </c>
      <c r="D21" s="28">
        <v>218</v>
      </c>
      <c r="E21" s="28">
        <v>55</v>
      </c>
      <c r="F21" s="28">
        <v>163</v>
      </c>
      <c r="G21" s="27">
        <v>60125</v>
      </c>
      <c r="H21" s="16" t="s">
        <v>166</v>
      </c>
      <c r="I21" s="26" t="s">
        <v>67</v>
      </c>
      <c r="J21" s="11"/>
    </row>
    <row r="22" s="4" customFormat="1" customHeight="1" spans="1:10">
      <c r="A22" s="20" t="s">
        <v>5</v>
      </c>
      <c r="B22" s="21"/>
      <c r="C22" s="22">
        <f>SUM(C5:C21)</f>
        <v>2289</v>
      </c>
      <c r="D22" s="23">
        <f>SUM(D5:D21)</f>
        <v>4159.25</v>
      </c>
      <c r="E22" s="22">
        <f>SUM(E5:E21)</f>
        <v>627.5</v>
      </c>
      <c r="F22" s="24">
        <f>SUM(F5:F21)</f>
        <v>3531.75</v>
      </c>
      <c r="G22" s="22">
        <f>SUM(G5:G21)</f>
        <v>3691235</v>
      </c>
      <c r="H22" s="24"/>
      <c r="I22" s="24"/>
      <c r="J22" s="20"/>
    </row>
    <row r="23" s="4" customFormat="1" spans="2:2">
      <c r="B23" s="25"/>
    </row>
    <row r="24" s="4" customFormat="1" spans="2:8">
      <c r="B24" s="25"/>
      <c r="H24" s="4" t="s">
        <v>108</v>
      </c>
    </row>
    <row r="25" s="4" customFormat="1" spans="2:8">
      <c r="B25" s="25"/>
      <c r="H25" s="4" t="s">
        <v>109</v>
      </c>
    </row>
    <row r="26" s="4" customFormat="1" spans="2:8">
      <c r="B26" s="25"/>
      <c r="H26" s="4" t="s">
        <v>110</v>
      </c>
    </row>
    <row r="27" s="4" customFormat="1" spans="2:2">
      <c r="B27" s="25"/>
    </row>
    <row r="28" s="4" customFormat="1" spans="2:2">
      <c r="B28" s="25"/>
    </row>
  </sheetData>
  <mergeCells count="11"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1" scale="95" orientation="landscape" horizontalDpi="600" verticalDpi="600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zoomScaleSheetLayoutView="60" workbookViewId="0">
      <selection activeCell="M7" sqref="M7"/>
    </sheetView>
  </sheetViews>
  <sheetFormatPr defaultColWidth="9" defaultRowHeight="21"/>
  <cols>
    <col min="1" max="1" width="5.33333333333333" style="4" customWidth="1"/>
    <col min="2" max="2" width="12.3333333333333" style="5" customWidth="1"/>
    <col min="3" max="3" width="10.1083333333333" style="6" customWidth="1"/>
    <col min="4" max="4" width="9.775" style="6" customWidth="1"/>
    <col min="5" max="5" width="11.775" style="6" customWidth="1"/>
    <col min="6" max="6" width="12.3333333333333" style="6" customWidth="1"/>
    <col min="7" max="7" width="11" style="6" customWidth="1"/>
    <col min="8" max="8" width="11.2166666666667" style="6" customWidth="1"/>
    <col min="9" max="9" width="13.2166666666667" style="6" customWidth="1"/>
    <col min="10" max="10" width="21.1083333333333" style="6" customWidth="1"/>
    <col min="11" max="16384" width="9" style="6"/>
  </cols>
  <sheetData>
    <row r="1" s="1" customFormat="1" spans="1:10">
      <c r="A1" s="7" t="s">
        <v>173</v>
      </c>
      <c r="B1" s="7"/>
      <c r="C1" s="7"/>
      <c r="D1" s="7"/>
      <c r="E1" s="7"/>
      <c r="F1" s="7"/>
      <c r="G1" s="7"/>
      <c r="H1" s="7"/>
      <c r="I1" s="7"/>
      <c r="J1" s="7"/>
    </row>
    <row r="2" ht="5.25" customHeight="1" spans="1:9">
      <c r="A2" s="8"/>
      <c r="B2" s="9"/>
      <c r="C2" s="10"/>
      <c r="D2" s="10"/>
      <c r="F2" s="10"/>
      <c r="G2" s="10"/>
      <c r="H2" s="10"/>
      <c r="I2" s="10"/>
    </row>
    <row r="3" s="2" customFormat="1" ht="28.5" customHeight="1" spans="1:10">
      <c r="A3" s="11" t="s">
        <v>2</v>
      </c>
      <c r="B3" s="12" t="s">
        <v>97</v>
      </c>
      <c r="C3" s="12" t="s">
        <v>58</v>
      </c>
      <c r="D3" s="13" t="s">
        <v>98</v>
      </c>
      <c r="E3" s="12" t="s">
        <v>64</v>
      </c>
      <c r="F3" s="13" t="s">
        <v>99</v>
      </c>
      <c r="G3" s="13" t="s">
        <v>61</v>
      </c>
      <c r="H3" s="13" t="s">
        <v>62</v>
      </c>
      <c r="I3" s="13" t="s">
        <v>63</v>
      </c>
      <c r="J3" s="11" t="s">
        <v>7</v>
      </c>
    </row>
    <row r="4" s="2" customFormat="1" ht="30.75" customHeight="1" spans="1:10">
      <c r="A4" s="11"/>
      <c r="B4" s="14"/>
      <c r="C4" s="14"/>
      <c r="D4" s="13"/>
      <c r="E4" s="14"/>
      <c r="F4" s="13"/>
      <c r="G4" s="13"/>
      <c r="H4" s="13"/>
      <c r="I4" s="13"/>
      <c r="J4" s="11"/>
    </row>
    <row r="5" s="3" customFormat="1" customHeight="1" spans="1:10">
      <c r="A5" s="11"/>
      <c r="B5" s="15" t="s">
        <v>189</v>
      </c>
      <c r="C5" s="16">
        <v>1</v>
      </c>
      <c r="D5" s="16">
        <v>30</v>
      </c>
      <c r="E5" s="16"/>
      <c r="F5" s="16">
        <v>30</v>
      </c>
      <c r="G5" s="16">
        <v>6000</v>
      </c>
      <c r="H5" s="17"/>
      <c r="I5" s="18"/>
      <c r="J5" s="26"/>
    </row>
    <row r="6" s="3" customFormat="1" customHeight="1" spans="1:10">
      <c r="A6" s="11"/>
      <c r="B6" s="15" t="s">
        <v>37</v>
      </c>
      <c r="C6" s="16">
        <v>3</v>
      </c>
      <c r="D6" s="16">
        <v>3</v>
      </c>
      <c r="E6" s="16">
        <v>1</v>
      </c>
      <c r="F6" s="16">
        <v>2</v>
      </c>
      <c r="G6" s="16">
        <v>4800</v>
      </c>
      <c r="H6" s="17">
        <v>42339</v>
      </c>
      <c r="I6" s="240" t="s">
        <v>190</v>
      </c>
      <c r="J6" s="26"/>
    </row>
    <row r="7" s="3" customFormat="1" customHeight="1" spans="1:10">
      <c r="A7" s="11"/>
      <c r="B7" s="15" t="s">
        <v>191</v>
      </c>
      <c r="C7" s="16">
        <v>4</v>
      </c>
      <c r="D7" s="16">
        <v>5</v>
      </c>
      <c r="E7" s="16"/>
      <c r="F7" s="16">
        <v>5</v>
      </c>
      <c r="G7" s="17">
        <v>3000</v>
      </c>
      <c r="H7" s="240" t="s">
        <v>180</v>
      </c>
      <c r="I7" s="26" t="s">
        <v>192</v>
      </c>
      <c r="J7" s="26"/>
    </row>
    <row r="8" s="3" customFormat="1" customHeight="1" spans="1:10">
      <c r="A8" s="11"/>
      <c r="B8" s="15" t="s">
        <v>193</v>
      </c>
      <c r="C8" s="16">
        <v>1</v>
      </c>
      <c r="D8" s="16">
        <v>2</v>
      </c>
      <c r="E8" s="16">
        <v>2</v>
      </c>
      <c r="F8" s="19">
        <v>0</v>
      </c>
      <c r="G8" s="19">
        <v>0</v>
      </c>
      <c r="H8" s="19">
        <v>0</v>
      </c>
      <c r="I8" s="19">
        <v>0</v>
      </c>
      <c r="J8" s="26"/>
    </row>
    <row r="9" s="3" customFormat="1" customHeight="1" spans="1:10">
      <c r="A9" s="11"/>
      <c r="B9" s="15" t="s">
        <v>194</v>
      </c>
      <c r="C9" s="16">
        <v>1</v>
      </c>
      <c r="D9" s="16">
        <v>1</v>
      </c>
      <c r="E9" s="16">
        <v>0</v>
      </c>
      <c r="F9" s="16">
        <v>1</v>
      </c>
      <c r="G9" s="17">
        <v>1200</v>
      </c>
      <c r="H9" s="240" t="s">
        <v>171</v>
      </c>
      <c r="I9" s="26" t="s">
        <v>183</v>
      </c>
      <c r="J9" s="20"/>
    </row>
    <row r="10" s="4" customFormat="1" customHeight="1" spans="1:10">
      <c r="A10" s="20" t="s">
        <v>5</v>
      </c>
      <c r="B10" s="21"/>
      <c r="C10" s="22">
        <f>SUM(C5:C9)</f>
        <v>10</v>
      </c>
      <c r="D10" s="23">
        <f>SUM(D5:D9)</f>
        <v>41</v>
      </c>
      <c r="E10" s="23">
        <f>SUM(E5:E9)</f>
        <v>3</v>
      </c>
      <c r="F10" s="24">
        <f>SUM(F5:F9)</f>
        <v>38</v>
      </c>
      <c r="G10" s="22">
        <f>SUM(G5:G9)</f>
        <v>15000</v>
      </c>
      <c r="H10" s="24"/>
      <c r="I10" s="24"/>
      <c r="J10" s="20"/>
    </row>
    <row r="11" s="4" customFormat="1" spans="2:2">
      <c r="B11" s="25"/>
    </row>
    <row r="12" s="4" customFormat="1" spans="2:8">
      <c r="B12" s="25"/>
      <c r="H12" s="4" t="s">
        <v>108</v>
      </c>
    </row>
    <row r="13" s="4" customFormat="1" spans="2:8">
      <c r="B13" s="25"/>
      <c r="H13" s="4" t="s">
        <v>109</v>
      </c>
    </row>
    <row r="14" s="4" customFormat="1" spans="2:8">
      <c r="B14" s="25"/>
      <c r="H14" s="4" t="s">
        <v>110</v>
      </c>
    </row>
    <row r="15" s="4" customFormat="1" spans="2:2">
      <c r="B15" s="25"/>
    </row>
    <row r="16" s="4" customFormat="1" spans="2:2">
      <c r="B16" s="25"/>
    </row>
  </sheetData>
  <mergeCells count="11"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1" scale="95" orientation="landscape" horizontalDpi="600" verticalDpi="600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G17" sqref="G17:G18"/>
    </sheetView>
  </sheetViews>
  <sheetFormatPr defaultColWidth="8.8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05"/>
  <sheetViews>
    <sheetView zoomScale="140" zoomScaleNormal="140" zoomScaleSheetLayoutView="60" workbookViewId="0">
      <selection activeCell="D42" sqref="D42"/>
    </sheetView>
  </sheetViews>
  <sheetFormatPr defaultColWidth="8.8" defaultRowHeight="14.4"/>
  <cols>
    <col min="1" max="1" width="5.55833333333333" style="6" customWidth="1"/>
    <col min="2" max="2" width="16.8833333333333" style="6" customWidth="1"/>
    <col min="3" max="3" width="25" style="200" customWidth="1"/>
    <col min="4" max="4" width="13.2166666666667" style="200" customWidth="1"/>
    <col min="5" max="5" width="12.8833333333333" style="200" customWidth="1"/>
    <col min="6" max="6" width="13.1083333333333" style="200" customWidth="1"/>
    <col min="7" max="7" width="13.8833333333333" style="200" customWidth="1"/>
    <col min="8" max="8" width="13" style="200" customWidth="1"/>
    <col min="9" max="9" width="16.3333333333333" style="200" customWidth="1"/>
    <col min="10" max="10" width="11.8833333333333" style="200" hidden="1" customWidth="1"/>
    <col min="11" max="11" width="15.5583333333333" style="200" customWidth="1"/>
    <col min="12" max="16384" width="8.88333333333333" style="6"/>
  </cols>
  <sheetData>
    <row r="1" s="195" customFormat="1" ht="22.2" customHeight="1" spans="1:11">
      <c r="A1" s="201" t="s">
        <v>54</v>
      </c>
      <c r="B1" s="201"/>
      <c r="C1" s="201"/>
      <c r="D1" s="201"/>
      <c r="E1" s="201"/>
      <c r="F1" s="201"/>
      <c r="G1" s="201"/>
      <c r="H1" s="201"/>
      <c r="I1" s="201"/>
      <c r="J1" s="201"/>
      <c r="K1" s="228"/>
    </row>
    <row r="2" s="196" customFormat="1" ht="22.2" customHeight="1" spans="1:11">
      <c r="A2" s="202" t="s">
        <v>55</v>
      </c>
      <c r="B2" s="202"/>
      <c r="C2" s="202"/>
      <c r="D2" s="202"/>
      <c r="E2" s="202"/>
      <c r="F2" s="202"/>
      <c r="G2" s="202"/>
      <c r="H2" s="202"/>
      <c r="I2" s="202"/>
      <c r="J2" s="202"/>
      <c r="K2" s="229"/>
    </row>
    <row r="3" ht="5.25" customHeight="1" spans="1:9">
      <c r="A3" s="10"/>
      <c r="B3" s="10"/>
      <c r="C3" s="10"/>
      <c r="D3" s="10"/>
      <c r="E3" s="10"/>
      <c r="F3" s="10"/>
      <c r="G3" s="10"/>
      <c r="H3" s="10"/>
      <c r="I3" s="10"/>
    </row>
    <row r="4" s="3" customFormat="1" ht="16.8" customHeight="1" spans="1:11">
      <c r="A4" s="61" t="s">
        <v>2</v>
      </c>
      <c r="B4" s="61" t="s">
        <v>56</v>
      </c>
      <c r="C4" s="203" t="s">
        <v>57</v>
      </c>
      <c r="D4" s="203" t="s">
        <v>58</v>
      </c>
      <c r="E4" s="204" t="s">
        <v>59</v>
      </c>
      <c r="F4" s="204" t="s">
        <v>60</v>
      </c>
      <c r="G4" s="204" t="s">
        <v>61</v>
      </c>
      <c r="H4" s="204" t="s">
        <v>62</v>
      </c>
      <c r="I4" s="204" t="s">
        <v>63</v>
      </c>
      <c r="J4" s="203" t="s">
        <v>64</v>
      </c>
      <c r="K4" s="61" t="s">
        <v>7</v>
      </c>
    </row>
    <row r="5" s="3" customFormat="1" ht="16.8" customHeight="1" spans="1:11">
      <c r="A5" s="61"/>
      <c r="B5" s="61"/>
      <c r="C5" s="205"/>
      <c r="D5" s="205"/>
      <c r="E5" s="204"/>
      <c r="F5" s="204"/>
      <c r="G5" s="204"/>
      <c r="H5" s="204"/>
      <c r="I5" s="204"/>
      <c r="J5" s="205"/>
      <c r="K5" s="61"/>
    </row>
    <row r="6" s="197" customFormat="1" ht="19.2" hidden="1" customHeight="1" spans="1:11">
      <c r="A6" s="206"/>
      <c r="B6" s="206" t="s">
        <v>65</v>
      </c>
      <c r="C6" s="206" t="s">
        <v>66</v>
      </c>
      <c r="D6" s="206">
        <v>22</v>
      </c>
      <c r="E6" s="207">
        <v>212</v>
      </c>
      <c r="F6" s="207">
        <v>212</v>
      </c>
      <c r="G6" s="207">
        <f t="shared" ref="G6:G13" si="0">F6*3000</f>
        <v>636000</v>
      </c>
      <c r="H6" s="207">
        <v>4</v>
      </c>
      <c r="I6" s="207" t="s">
        <v>67</v>
      </c>
      <c r="J6" s="206"/>
      <c r="K6" s="206"/>
    </row>
    <row r="7" s="197" customFormat="1" ht="19.2" hidden="1" customHeight="1" spans="1:11">
      <c r="A7" s="206"/>
      <c r="B7" s="206" t="s">
        <v>68</v>
      </c>
      <c r="C7" s="206" t="s">
        <v>66</v>
      </c>
      <c r="D7" s="206">
        <v>1</v>
      </c>
      <c r="E7" s="207">
        <v>25</v>
      </c>
      <c r="F7" s="207">
        <v>25</v>
      </c>
      <c r="G7" s="207">
        <f t="shared" si="0"/>
        <v>75000</v>
      </c>
      <c r="H7" s="207">
        <v>4</v>
      </c>
      <c r="I7" s="207" t="s">
        <v>67</v>
      </c>
      <c r="J7" s="206"/>
      <c r="K7" s="206"/>
    </row>
    <row r="8" s="197" customFormat="1" ht="19.2" hidden="1" customHeight="1" spans="1:11">
      <c r="A8" s="206"/>
      <c r="B8" s="206" t="s">
        <v>69</v>
      </c>
      <c r="C8" s="206" t="s">
        <v>66</v>
      </c>
      <c r="D8" s="206">
        <v>2</v>
      </c>
      <c r="E8" s="207">
        <v>17</v>
      </c>
      <c r="F8" s="207">
        <v>17</v>
      </c>
      <c r="G8" s="207">
        <f t="shared" si="0"/>
        <v>51000</v>
      </c>
      <c r="H8" s="207">
        <v>4</v>
      </c>
      <c r="I8" s="207" t="s">
        <v>67</v>
      </c>
      <c r="J8" s="206"/>
      <c r="K8" s="206"/>
    </row>
    <row r="9" s="197" customFormat="1" ht="19.2" hidden="1" customHeight="1" spans="1:11">
      <c r="A9" s="206"/>
      <c r="B9" s="206" t="s">
        <v>70</v>
      </c>
      <c r="C9" s="206" t="s">
        <v>66</v>
      </c>
      <c r="D9" s="206">
        <v>37</v>
      </c>
      <c r="E9" s="207">
        <v>270</v>
      </c>
      <c r="F9" s="207">
        <v>252</v>
      </c>
      <c r="G9" s="207">
        <f t="shared" si="0"/>
        <v>756000</v>
      </c>
      <c r="H9" s="207">
        <v>4</v>
      </c>
      <c r="I9" s="207"/>
      <c r="J9" s="206">
        <f>323-305</f>
        <v>18</v>
      </c>
      <c r="K9" s="206"/>
    </row>
    <row r="10" s="197" customFormat="1" ht="19.2" hidden="1" customHeight="1" spans="1:11">
      <c r="A10" s="206"/>
      <c r="B10" s="206" t="s">
        <v>71</v>
      </c>
      <c r="C10" s="206" t="s">
        <v>66</v>
      </c>
      <c r="D10" s="206">
        <v>4</v>
      </c>
      <c r="E10" s="207">
        <v>17</v>
      </c>
      <c r="F10" s="207">
        <v>17</v>
      </c>
      <c r="G10" s="207">
        <f t="shared" si="0"/>
        <v>51000</v>
      </c>
      <c r="H10" s="207">
        <v>4</v>
      </c>
      <c r="I10" s="207" t="s">
        <v>67</v>
      </c>
      <c r="J10" s="206"/>
      <c r="K10" s="206"/>
    </row>
    <row r="11" s="198" customFormat="1" ht="19.2" hidden="1" customHeight="1" spans="1:11">
      <c r="A11" s="208"/>
      <c r="B11" s="209" t="s">
        <v>72</v>
      </c>
      <c r="C11" s="209" t="s">
        <v>66</v>
      </c>
      <c r="D11" s="209">
        <v>12</v>
      </c>
      <c r="E11" s="209">
        <v>95</v>
      </c>
      <c r="F11" s="209">
        <v>95</v>
      </c>
      <c r="G11" s="207">
        <f t="shared" si="0"/>
        <v>285000</v>
      </c>
      <c r="H11" s="209">
        <v>4</v>
      </c>
      <c r="I11" s="207" t="s">
        <v>67</v>
      </c>
      <c r="J11" s="209"/>
      <c r="K11" s="209"/>
    </row>
    <row r="12" s="198" customFormat="1" ht="19.2" hidden="1" customHeight="1" spans="1:11">
      <c r="A12" s="208"/>
      <c r="B12" s="209" t="s">
        <v>73</v>
      </c>
      <c r="C12" s="209" t="s">
        <v>66</v>
      </c>
      <c r="D12" s="209">
        <v>4</v>
      </c>
      <c r="E12" s="209">
        <v>38</v>
      </c>
      <c r="F12" s="209">
        <v>38</v>
      </c>
      <c r="G12" s="207">
        <f t="shared" si="0"/>
        <v>114000</v>
      </c>
      <c r="H12" s="209">
        <v>4</v>
      </c>
      <c r="I12" s="207" t="s">
        <v>67</v>
      </c>
      <c r="J12" s="209"/>
      <c r="K12" s="209"/>
    </row>
    <row r="13" s="197" customFormat="1" ht="19.2" hidden="1" customHeight="1" spans="1:11">
      <c r="A13" s="206"/>
      <c r="B13" s="206" t="s">
        <v>74</v>
      </c>
      <c r="C13" s="206" t="s">
        <v>66</v>
      </c>
      <c r="D13" s="206">
        <v>9</v>
      </c>
      <c r="E13" s="207">
        <v>76</v>
      </c>
      <c r="F13" s="207">
        <v>76</v>
      </c>
      <c r="G13" s="207">
        <f t="shared" si="0"/>
        <v>228000</v>
      </c>
      <c r="H13" s="207">
        <v>4</v>
      </c>
      <c r="I13" s="207" t="s">
        <v>67</v>
      </c>
      <c r="J13" s="206"/>
      <c r="K13" s="206"/>
    </row>
    <row r="14" s="197" customFormat="1" ht="19.2" hidden="1" customHeight="1" spans="1:11">
      <c r="A14" s="206"/>
      <c r="B14" s="206"/>
      <c r="C14" s="210" t="s">
        <v>66</v>
      </c>
      <c r="D14" s="211">
        <f t="shared" ref="D14:G14" si="1">SUM(D6:D13)</f>
        <v>91</v>
      </c>
      <c r="E14" s="211">
        <f t="shared" si="1"/>
        <v>750</v>
      </c>
      <c r="F14" s="211">
        <f t="shared" si="1"/>
        <v>732</v>
      </c>
      <c r="G14" s="211">
        <f t="shared" si="1"/>
        <v>2196000</v>
      </c>
      <c r="H14" s="207">
        <v>4</v>
      </c>
      <c r="I14" s="207" t="s">
        <v>67</v>
      </c>
      <c r="J14" s="211">
        <v>18</v>
      </c>
      <c r="K14" s="206"/>
    </row>
    <row r="15" s="197" customFormat="1" ht="19.2" hidden="1" customHeight="1" spans="1:11">
      <c r="A15" s="206"/>
      <c r="B15" s="206"/>
      <c r="C15" s="210"/>
      <c r="D15" s="211"/>
      <c r="E15" s="211"/>
      <c r="F15" s="211"/>
      <c r="G15" s="211"/>
      <c r="H15" s="207"/>
      <c r="I15" s="207"/>
      <c r="J15" s="211"/>
      <c r="K15" s="206"/>
    </row>
    <row r="16" s="197" customFormat="1" ht="19.2" hidden="1" customHeight="1" spans="1:11">
      <c r="A16" s="206"/>
      <c r="B16" s="206" t="s">
        <v>65</v>
      </c>
      <c r="C16" s="212" t="s">
        <v>75</v>
      </c>
      <c r="D16" s="206">
        <v>3</v>
      </c>
      <c r="E16" s="207">
        <v>2</v>
      </c>
      <c r="F16" s="207">
        <v>2</v>
      </c>
      <c r="G16" s="207">
        <v>1600</v>
      </c>
      <c r="H16" s="207">
        <v>20</v>
      </c>
      <c r="I16" s="207" t="s">
        <v>67</v>
      </c>
      <c r="J16" s="206"/>
      <c r="K16" s="206"/>
    </row>
    <row r="17" s="197" customFormat="1" ht="19.2" hidden="1" customHeight="1" spans="1:11">
      <c r="A17" s="206"/>
      <c r="B17" s="206" t="s">
        <v>68</v>
      </c>
      <c r="C17" s="212" t="s">
        <v>75</v>
      </c>
      <c r="D17" s="206">
        <v>2</v>
      </c>
      <c r="E17" s="207">
        <v>7</v>
      </c>
      <c r="F17" s="207">
        <v>7</v>
      </c>
      <c r="G17" s="207">
        <f>7*800</f>
        <v>5600</v>
      </c>
      <c r="H17" s="207">
        <v>20</v>
      </c>
      <c r="I17" s="207" t="s">
        <v>67</v>
      </c>
      <c r="J17" s="206"/>
      <c r="K17" s="206"/>
    </row>
    <row r="18" s="197" customFormat="1" ht="19.2" hidden="1" customHeight="1" spans="1:11">
      <c r="A18" s="206"/>
      <c r="B18" s="206" t="s">
        <v>71</v>
      </c>
      <c r="C18" s="212" t="s">
        <v>75</v>
      </c>
      <c r="D18" s="206">
        <v>3</v>
      </c>
      <c r="E18" s="207">
        <v>7</v>
      </c>
      <c r="F18" s="207">
        <v>4</v>
      </c>
      <c r="G18" s="207">
        <v>3200</v>
      </c>
      <c r="H18" s="207">
        <v>20</v>
      </c>
      <c r="I18" s="207" t="s">
        <v>67</v>
      </c>
      <c r="J18" s="206">
        <v>3</v>
      </c>
      <c r="K18" s="206"/>
    </row>
    <row r="19" s="197" customFormat="1" ht="19.2" hidden="1" customHeight="1" spans="1:11">
      <c r="A19" s="206"/>
      <c r="B19" s="206" t="s">
        <v>69</v>
      </c>
      <c r="C19" s="212" t="s">
        <v>75</v>
      </c>
      <c r="D19" s="206">
        <v>2</v>
      </c>
      <c r="E19" s="207">
        <v>11</v>
      </c>
      <c r="F19" s="207">
        <v>11</v>
      </c>
      <c r="G19" s="207">
        <f>800*11</f>
        <v>8800</v>
      </c>
      <c r="H19" s="207">
        <v>20</v>
      </c>
      <c r="I19" s="207" t="s">
        <v>67</v>
      </c>
      <c r="J19" s="206"/>
      <c r="K19" s="206"/>
    </row>
    <row r="20" s="198" customFormat="1" ht="19.2" hidden="1" customHeight="1" spans="1:11">
      <c r="A20" s="208"/>
      <c r="B20" s="209" t="s">
        <v>72</v>
      </c>
      <c r="C20" s="213" t="s">
        <v>75</v>
      </c>
      <c r="D20" s="209">
        <v>2</v>
      </c>
      <c r="E20" s="209">
        <v>7</v>
      </c>
      <c r="F20" s="209">
        <v>7</v>
      </c>
      <c r="G20" s="209">
        <v>5600</v>
      </c>
      <c r="H20" s="209">
        <v>20</v>
      </c>
      <c r="I20" s="207" t="s">
        <v>67</v>
      </c>
      <c r="J20" s="209"/>
      <c r="K20" s="209"/>
    </row>
    <row r="21" s="198" customFormat="1" ht="19.2" hidden="1" customHeight="1" spans="1:11">
      <c r="A21" s="208"/>
      <c r="B21" s="209" t="s">
        <v>76</v>
      </c>
      <c r="C21" s="213" t="s">
        <v>75</v>
      </c>
      <c r="D21" s="209">
        <v>1</v>
      </c>
      <c r="E21" s="209">
        <v>1</v>
      </c>
      <c r="F21" s="209">
        <v>1</v>
      </c>
      <c r="G21" s="209">
        <v>800</v>
      </c>
      <c r="H21" s="209">
        <v>20</v>
      </c>
      <c r="I21" s="207" t="s">
        <v>67</v>
      </c>
      <c r="J21" s="209"/>
      <c r="K21" s="209"/>
    </row>
    <row r="22" s="198" customFormat="1" ht="19.2" hidden="1" customHeight="1" spans="1:11">
      <c r="A22" s="208"/>
      <c r="B22" s="209"/>
      <c r="C22" s="214" t="s">
        <v>75</v>
      </c>
      <c r="D22" s="215">
        <f t="shared" ref="D22:G22" si="2">SUM(D16:D21)</f>
        <v>13</v>
      </c>
      <c r="E22" s="215">
        <f t="shared" si="2"/>
        <v>35</v>
      </c>
      <c r="F22" s="215">
        <f t="shared" si="2"/>
        <v>32</v>
      </c>
      <c r="G22" s="215">
        <f t="shared" si="2"/>
        <v>25600</v>
      </c>
      <c r="H22" s="209">
        <v>20</v>
      </c>
      <c r="I22" s="207" t="s">
        <v>67</v>
      </c>
      <c r="J22" s="215"/>
      <c r="K22" s="209"/>
    </row>
    <row r="23" s="199" customFormat="1" ht="19.2" customHeight="1" spans="1:11">
      <c r="A23" s="216"/>
      <c r="B23" s="217"/>
      <c r="C23" s="218"/>
      <c r="D23" s="219"/>
      <c r="E23" s="219"/>
      <c r="F23" s="219"/>
      <c r="G23" s="219"/>
      <c r="H23" s="217"/>
      <c r="I23" s="230"/>
      <c r="J23" s="219"/>
      <c r="K23" s="217"/>
    </row>
    <row r="24" s="3" customFormat="1" ht="19.2" hidden="1" customHeight="1" spans="1:11">
      <c r="A24" s="61"/>
      <c r="B24" s="61" t="s">
        <v>65</v>
      </c>
      <c r="C24" s="220" t="s">
        <v>36</v>
      </c>
      <c r="D24" s="61">
        <v>5</v>
      </c>
      <c r="E24" s="204">
        <v>7</v>
      </c>
      <c r="F24" s="204">
        <v>3</v>
      </c>
      <c r="G24" s="204">
        <v>6000</v>
      </c>
      <c r="H24" s="204">
        <v>10</v>
      </c>
      <c r="I24" s="204" t="s">
        <v>67</v>
      </c>
      <c r="J24" s="61">
        <v>4</v>
      </c>
      <c r="K24" s="61"/>
    </row>
    <row r="25" s="3" customFormat="1" ht="19.2" hidden="1" customHeight="1" spans="1:11">
      <c r="A25" s="61"/>
      <c r="B25" s="61" t="s">
        <v>69</v>
      </c>
      <c r="C25" s="220" t="s">
        <v>36</v>
      </c>
      <c r="D25" s="61">
        <v>1</v>
      </c>
      <c r="E25" s="204">
        <v>1</v>
      </c>
      <c r="F25" s="204">
        <v>0.5</v>
      </c>
      <c r="G25" s="204">
        <v>1000</v>
      </c>
      <c r="H25" s="204">
        <v>10</v>
      </c>
      <c r="I25" s="204" t="s">
        <v>67</v>
      </c>
      <c r="J25" s="61"/>
      <c r="K25" s="61"/>
    </row>
    <row r="26" ht="19.2" hidden="1" customHeight="1" spans="1:11">
      <c r="A26" s="221"/>
      <c r="B26" s="222" t="s">
        <v>72</v>
      </c>
      <c r="C26" s="223" t="s">
        <v>36</v>
      </c>
      <c r="D26" s="222">
        <v>1</v>
      </c>
      <c r="E26" s="222">
        <v>1</v>
      </c>
      <c r="F26" s="222">
        <v>1</v>
      </c>
      <c r="G26" s="222">
        <v>2000</v>
      </c>
      <c r="H26" s="222">
        <v>10</v>
      </c>
      <c r="I26" s="204" t="s">
        <v>67</v>
      </c>
      <c r="J26" s="222"/>
      <c r="K26" s="222"/>
    </row>
    <row r="27" s="3" customFormat="1" ht="19.2" hidden="1" customHeight="1" spans="1:11">
      <c r="A27" s="61"/>
      <c r="B27" s="61" t="s">
        <v>70</v>
      </c>
      <c r="C27" s="220" t="s">
        <v>36</v>
      </c>
      <c r="D27" s="61">
        <v>1</v>
      </c>
      <c r="E27" s="204">
        <v>4</v>
      </c>
      <c r="F27" s="204">
        <v>4</v>
      </c>
      <c r="G27" s="204">
        <v>8000</v>
      </c>
      <c r="H27" s="204">
        <v>10</v>
      </c>
      <c r="I27" s="204" t="s">
        <v>67</v>
      </c>
      <c r="J27" s="61"/>
      <c r="K27" s="61"/>
    </row>
    <row r="28" ht="19.2" hidden="1" customHeight="1" spans="1:11">
      <c r="A28" s="221"/>
      <c r="B28" s="222" t="s">
        <v>74</v>
      </c>
      <c r="C28" s="223" t="s">
        <v>36</v>
      </c>
      <c r="D28" s="222">
        <v>1</v>
      </c>
      <c r="E28" s="222">
        <v>2</v>
      </c>
      <c r="F28" s="222">
        <v>0</v>
      </c>
      <c r="G28" s="222">
        <v>0</v>
      </c>
      <c r="H28" s="222">
        <v>0</v>
      </c>
      <c r="I28" s="204" t="s">
        <v>67</v>
      </c>
      <c r="J28" s="222">
        <v>2</v>
      </c>
      <c r="K28" s="222"/>
    </row>
    <row r="29" ht="19.2" hidden="1" customHeight="1" spans="1:11">
      <c r="A29" s="221"/>
      <c r="B29" s="222"/>
      <c r="C29" s="224"/>
      <c r="D29" s="225"/>
      <c r="E29" s="225"/>
      <c r="F29" s="225"/>
      <c r="G29" s="225"/>
      <c r="H29" s="222"/>
      <c r="I29" s="204"/>
      <c r="J29" s="225"/>
      <c r="K29" s="222"/>
    </row>
    <row r="30" s="3" customFormat="1" ht="19.2" hidden="1" customHeight="1" spans="1:11">
      <c r="A30" s="61"/>
      <c r="B30" s="61" t="s">
        <v>65</v>
      </c>
      <c r="C30" s="220" t="s">
        <v>77</v>
      </c>
      <c r="D30" s="61">
        <v>6</v>
      </c>
      <c r="E30" s="204">
        <v>25</v>
      </c>
      <c r="F30" s="204"/>
      <c r="G30" s="204"/>
      <c r="H30" s="204"/>
      <c r="I30" s="204"/>
      <c r="J30" s="61">
        <v>4</v>
      </c>
      <c r="K30" s="61"/>
    </row>
    <row r="31" s="3" customFormat="1" ht="19.2" hidden="1" customHeight="1" spans="1:11">
      <c r="A31" s="61"/>
      <c r="B31" s="61" t="s">
        <v>71</v>
      </c>
      <c r="C31" s="220" t="s">
        <v>77</v>
      </c>
      <c r="D31" s="61">
        <v>1</v>
      </c>
      <c r="E31" s="204">
        <v>4</v>
      </c>
      <c r="F31" s="204"/>
      <c r="G31" s="204"/>
      <c r="H31" s="204"/>
      <c r="I31" s="204"/>
      <c r="J31" s="61">
        <v>4</v>
      </c>
      <c r="K31" s="61"/>
    </row>
    <row r="32" s="3" customFormat="1" ht="19.2" hidden="1" customHeight="1" spans="1:11">
      <c r="A32" s="61"/>
      <c r="B32" s="61" t="s">
        <v>69</v>
      </c>
      <c r="C32" s="220" t="s">
        <v>77</v>
      </c>
      <c r="D32" s="61">
        <v>15</v>
      </c>
      <c r="E32" s="204">
        <v>47</v>
      </c>
      <c r="F32" s="204"/>
      <c r="G32" s="204"/>
      <c r="H32" s="204"/>
      <c r="I32" s="204"/>
      <c r="J32" s="61">
        <v>47</v>
      </c>
      <c r="K32" s="61"/>
    </row>
    <row r="33" s="3" customFormat="1" ht="19.2" customHeight="1" spans="1:11">
      <c r="A33" s="61"/>
      <c r="B33" s="61" t="s">
        <v>65</v>
      </c>
      <c r="C33" s="220" t="s">
        <v>78</v>
      </c>
      <c r="D33" s="61">
        <v>1</v>
      </c>
      <c r="E33" s="204">
        <v>11</v>
      </c>
      <c r="F33" s="204"/>
      <c r="G33" s="204"/>
      <c r="H33" s="204"/>
      <c r="I33" s="204"/>
      <c r="J33" s="61">
        <v>11</v>
      </c>
      <c r="K33" s="61"/>
    </row>
    <row r="34" s="3" customFormat="1" ht="19.2" customHeight="1" spans="1:11">
      <c r="A34" s="61"/>
      <c r="B34" s="61" t="s">
        <v>68</v>
      </c>
      <c r="C34" s="220" t="s">
        <v>78</v>
      </c>
      <c r="D34" s="61">
        <v>1</v>
      </c>
      <c r="E34" s="204">
        <v>1</v>
      </c>
      <c r="F34" s="204">
        <v>1</v>
      </c>
      <c r="G34" s="204">
        <v>40</v>
      </c>
      <c r="H34" s="204">
        <v>30</v>
      </c>
      <c r="I34" s="204" t="s">
        <v>79</v>
      </c>
      <c r="J34" s="61"/>
      <c r="K34" s="61"/>
    </row>
    <row r="35" s="3" customFormat="1" ht="19.2" customHeight="1" spans="1:11">
      <c r="A35" s="61"/>
      <c r="B35" s="61" t="s">
        <v>71</v>
      </c>
      <c r="C35" s="220" t="s">
        <v>78</v>
      </c>
      <c r="D35" s="61">
        <v>2</v>
      </c>
      <c r="E35" s="204">
        <v>5</v>
      </c>
      <c r="F35" s="204"/>
      <c r="G35" s="204"/>
      <c r="H35" s="204"/>
      <c r="I35" s="204"/>
      <c r="J35" s="61">
        <v>5</v>
      </c>
      <c r="K35" s="61"/>
    </row>
    <row r="36" s="3" customFormat="1" ht="19.2" customHeight="1" spans="1:11">
      <c r="A36" s="61"/>
      <c r="B36" s="61" t="s">
        <v>70</v>
      </c>
      <c r="C36" s="220" t="s">
        <v>78</v>
      </c>
      <c r="D36" s="61">
        <v>1</v>
      </c>
      <c r="E36" s="204">
        <v>2</v>
      </c>
      <c r="F36" s="204"/>
      <c r="G36" s="204"/>
      <c r="H36" s="204"/>
      <c r="I36" s="204"/>
      <c r="J36" s="61">
        <v>2</v>
      </c>
      <c r="K36" s="61"/>
    </row>
    <row r="37" s="3" customFormat="1" ht="19.2" customHeight="1" spans="1:11">
      <c r="A37" s="61"/>
      <c r="B37" s="61" t="s">
        <v>69</v>
      </c>
      <c r="C37" s="220" t="s">
        <v>78</v>
      </c>
      <c r="D37" s="61">
        <v>3</v>
      </c>
      <c r="E37" s="204">
        <v>9</v>
      </c>
      <c r="F37" s="204">
        <v>3</v>
      </c>
      <c r="G37" s="204">
        <v>112</v>
      </c>
      <c r="H37" s="204">
        <v>30</v>
      </c>
      <c r="I37" s="204" t="s">
        <v>79</v>
      </c>
      <c r="J37" s="61">
        <v>6</v>
      </c>
      <c r="K37" s="61"/>
    </row>
    <row r="38" s="3" customFormat="1" ht="19.2" customHeight="1" spans="1:11">
      <c r="A38" s="61"/>
      <c r="B38" s="61"/>
      <c r="C38" s="220"/>
      <c r="D38" s="61"/>
      <c r="E38" s="204"/>
      <c r="F38" s="204"/>
      <c r="G38" s="204"/>
      <c r="H38" s="204"/>
      <c r="I38" s="204"/>
      <c r="J38" s="61"/>
      <c r="K38" s="61"/>
    </row>
    <row r="39" s="3" customFormat="1" ht="19.2" customHeight="1" spans="1:11">
      <c r="A39" s="61"/>
      <c r="B39" s="61"/>
      <c r="C39" s="220"/>
      <c r="D39" s="61"/>
      <c r="E39" s="204"/>
      <c r="F39" s="204"/>
      <c r="G39" s="204"/>
      <c r="H39" s="204"/>
      <c r="I39" s="204"/>
      <c r="J39" s="61"/>
      <c r="K39" s="61"/>
    </row>
    <row r="40" s="3" customFormat="1" ht="19.2" customHeight="1" spans="1:11">
      <c r="A40" s="61"/>
      <c r="B40" s="61" t="s">
        <v>65</v>
      </c>
      <c r="C40" s="220" t="s">
        <v>30</v>
      </c>
      <c r="D40" s="61">
        <v>50</v>
      </c>
      <c r="E40" s="204">
        <v>108</v>
      </c>
      <c r="F40" s="204">
        <v>100</v>
      </c>
      <c r="G40" s="204">
        <f>100*1700</f>
        <v>170000</v>
      </c>
      <c r="H40" s="204">
        <v>40</v>
      </c>
      <c r="I40" s="204" t="s">
        <v>67</v>
      </c>
      <c r="J40" s="61">
        <v>2</v>
      </c>
      <c r="K40" s="61"/>
    </row>
    <row r="41" s="3" customFormat="1" ht="19.2" customHeight="1" spans="1:11">
      <c r="A41" s="61"/>
      <c r="B41" s="61" t="s">
        <v>65</v>
      </c>
      <c r="C41" s="220" t="s">
        <v>31</v>
      </c>
      <c r="D41" s="61">
        <v>8</v>
      </c>
      <c r="E41" s="204">
        <v>10</v>
      </c>
      <c r="F41" s="204">
        <v>10</v>
      </c>
      <c r="G41" s="204">
        <f>14*300</f>
        <v>4200</v>
      </c>
      <c r="H41" s="204">
        <v>40</v>
      </c>
      <c r="I41" s="204" t="s">
        <v>80</v>
      </c>
      <c r="J41" s="61"/>
      <c r="K41" s="61"/>
    </row>
    <row r="42" s="3" customFormat="1" ht="19.2" customHeight="1" spans="1:11">
      <c r="A42" s="61"/>
      <c r="B42" s="61" t="s">
        <v>65</v>
      </c>
      <c r="C42" s="220" t="s">
        <v>81</v>
      </c>
      <c r="D42" s="61">
        <v>16</v>
      </c>
      <c r="E42" s="204">
        <v>42.5</v>
      </c>
      <c r="F42" s="204">
        <v>36.5</v>
      </c>
      <c r="G42" s="204">
        <f>2.5*320</f>
        <v>800</v>
      </c>
      <c r="H42" s="204">
        <v>80</v>
      </c>
      <c r="I42" s="204" t="s">
        <v>82</v>
      </c>
      <c r="J42" s="61">
        <f>42.5-36.5</f>
        <v>6</v>
      </c>
      <c r="K42" s="61"/>
    </row>
    <row r="43" s="3" customFormat="1" ht="19.2" customHeight="1" spans="1:11">
      <c r="A43" s="61"/>
      <c r="B43" s="61" t="s">
        <v>65</v>
      </c>
      <c r="C43" s="220" t="s">
        <v>29</v>
      </c>
      <c r="D43" s="61">
        <v>9</v>
      </c>
      <c r="E43" s="204">
        <v>16</v>
      </c>
      <c r="F43" s="204">
        <v>9</v>
      </c>
      <c r="G43" s="204">
        <f>9*250</f>
        <v>2250</v>
      </c>
      <c r="H43" s="204">
        <v>20</v>
      </c>
      <c r="I43" s="204" t="s">
        <v>83</v>
      </c>
      <c r="J43" s="61">
        <v>7</v>
      </c>
      <c r="K43" s="61"/>
    </row>
    <row r="44" s="3" customFormat="1" ht="19.2" customHeight="1" spans="1:11">
      <c r="A44" s="61"/>
      <c r="B44" s="61" t="s">
        <v>65</v>
      </c>
      <c r="C44" s="220" t="s">
        <v>32</v>
      </c>
      <c r="D44" s="61">
        <v>32</v>
      </c>
      <c r="E44" s="204">
        <v>82</v>
      </c>
      <c r="F44" s="204">
        <v>82</v>
      </c>
      <c r="G44" s="204">
        <f>81.75*1200</f>
        <v>98100</v>
      </c>
      <c r="H44" s="204">
        <v>25</v>
      </c>
      <c r="I44" s="204" t="s">
        <v>80</v>
      </c>
      <c r="J44" s="61"/>
      <c r="K44" s="61"/>
    </row>
    <row r="45" s="3" customFormat="1" ht="19.2" customHeight="1" spans="1:11">
      <c r="A45" s="61"/>
      <c r="B45" s="61" t="s">
        <v>65</v>
      </c>
      <c r="C45" s="220" t="s">
        <v>41</v>
      </c>
      <c r="D45" s="61">
        <v>2</v>
      </c>
      <c r="E45" s="204">
        <v>8</v>
      </c>
      <c r="F45" s="204"/>
      <c r="G45" s="204"/>
      <c r="H45" s="204"/>
      <c r="I45" s="204"/>
      <c r="J45" s="61">
        <v>5</v>
      </c>
      <c r="K45" s="61"/>
    </row>
    <row r="46" s="3" customFormat="1" ht="16.8" customHeight="1" spans="1:11">
      <c r="A46" s="61"/>
      <c r="B46" s="61" t="s">
        <v>65</v>
      </c>
      <c r="C46" s="226" t="s">
        <v>39</v>
      </c>
      <c r="D46" s="205">
        <v>1</v>
      </c>
      <c r="E46" s="204">
        <v>3</v>
      </c>
      <c r="F46" s="204">
        <v>3</v>
      </c>
      <c r="G46" s="204">
        <f>F46*600</f>
        <v>1800</v>
      </c>
      <c r="H46" s="204">
        <v>40</v>
      </c>
      <c r="I46" s="204" t="s">
        <v>84</v>
      </c>
      <c r="J46" s="205"/>
      <c r="K46" s="61"/>
    </row>
    <row r="47" s="3" customFormat="1" ht="19.2" customHeight="1" spans="1:11">
      <c r="A47" s="61"/>
      <c r="B47" s="61" t="s">
        <v>65</v>
      </c>
      <c r="C47" s="220" t="s">
        <v>37</v>
      </c>
      <c r="D47" s="61">
        <v>1</v>
      </c>
      <c r="E47" s="204">
        <v>3</v>
      </c>
      <c r="F47" s="204">
        <v>3</v>
      </c>
      <c r="G47" s="204">
        <v>2300</v>
      </c>
      <c r="H47" s="204">
        <v>15</v>
      </c>
      <c r="I47" s="204" t="s">
        <v>85</v>
      </c>
      <c r="J47" s="61"/>
      <c r="K47" s="61"/>
    </row>
    <row r="48" s="3" customFormat="1" ht="19.2" customHeight="1" spans="1:11">
      <c r="A48" s="61"/>
      <c r="B48" s="61" t="s">
        <v>65</v>
      </c>
      <c r="C48" s="220" t="s">
        <v>44</v>
      </c>
      <c r="D48" s="61">
        <v>3</v>
      </c>
      <c r="E48" s="204">
        <v>7</v>
      </c>
      <c r="F48" s="204">
        <v>6</v>
      </c>
      <c r="G48" s="204">
        <f>6*600</f>
        <v>3600</v>
      </c>
      <c r="H48" s="204">
        <v>25</v>
      </c>
      <c r="I48" s="204" t="s">
        <v>80</v>
      </c>
      <c r="J48" s="61">
        <v>1</v>
      </c>
      <c r="K48" s="61"/>
    </row>
    <row r="49" s="3" customFormat="1" ht="19.2" customHeight="1" spans="1:11">
      <c r="A49" s="61"/>
      <c r="B49" s="61"/>
      <c r="C49" s="220"/>
      <c r="D49" s="61"/>
      <c r="E49" s="227">
        <f>SUM(E40:E48)</f>
        <v>279.5</v>
      </c>
      <c r="F49" s="204"/>
      <c r="G49" s="204"/>
      <c r="H49" s="204"/>
      <c r="I49" s="204"/>
      <c r="J49" s="61"/>
      <c r="K49" s="61"/>
    </row>
    <row r="50" s="3" customFormat="1" ht="19.2" customHeight="1" spans="1:11">
      <c r="A50" s="61"/>
      <c r="B50" s="61"/>
      <c r="C50" s="220"/>
      <c r="D50" s="61"/>
      <c r="E50" s="204"/>
      <c r="F50" s="204"/>
      <c r="G50" s="204"/>
      <c r="H50" s="204"/>
      <c r="I50" s="204"/>
      <c r="J50" s="61"/>
      <c r="K50" s="61"/>
    </row>
    <row r="52" s="3" customFormat="1" ht="19.2" customHeight="1" spans="1:11">
      <c r="A52" s="61"/>
      <c r="B52" s="61" t="s">
        <v>68</v>
      </c>
      <c r="C52" s="220" t="s">
        <v>30</v>
      </c>
      <c r="D52" s="61">
        <v>1</v>
      </c>
      <c r="E52" s="204">
        <v>0.5</v>
      </c>
      <c r="F52" s="204">
        <v>0.5</v>
      </c>
      <c r="G52" s="204">
        <v>800</v>
      </c>
      <c r="H52" s="204">
        <v>40</v>
      </c>
      <c r="I52" s="204" t="s">
        <v>67</v>
      </c>
      <c r="J52" s="61"/>
      <c r="K52" s="61"/>
    </row>
    <row r="53" s="3" customFormat="1" ht="19.2" customHeight="1" spans="1:11">
      <c r="A53" s="61"/>
      <c r="B53" s="61" t="s">
        <v>68</v>
      </c>
      <c r="C53" s="220" t="s">
        <v>81</v>
      </c>
      <c r="D53" s="61">
        <v>1</v>
      </c>
      <c r="E53" s="204">
        <v>4</v>
      </c>
      <c r="F53" s="204">
        <v>4</v>
      </c>
      <c r="G53" s="204">
        <f>320*4</f>
        <v>1280</v>
      </c>
      <c r="H53" s="204">
        <v>80</v>
      </c>
      <c r="I53" s="204" t="s">
        <v>82</v>
      </c>
      <c r="J53" s="61"/>
      <c r="K53" s="61"/>
    </row>
    <row r="54" s="3" customFormat="1" ht="19.2" customHeight="1" spans="1:11">
      <c r="A54" s="61"/>
      <c r="B54" s="61" t="s">
        <v>68</v>
      </c>
      <c r="C54" s="220" t="s">
        <v>44</v>
      </c>
      <c r="D54" s="61">
        <v>1</v>
      </c>
      <c r="E54" s="204">
        <v>3</v>
      </c>
      <c r="F54" s="204">
        <v>3</v>
      </c>
      <c r="G54" s="204">
        <f>3*600</f>
        <v>1800</v>
      </c>
      <c r="H54" s="204">
        <v>25</v>
      </c>
      <c r="I54" s="204" t="s">
        <v>80</v>
      </c>
      <c r="J54" s="61"/>
      <c r="K54" s="61"/>
    </row>
    <row r="55" s="3" customFormat="1" ht="19.2" customHeight="1" spans="1:11">
      <c r="A55" s="61"/>
      <c r="B55" s="61" t="s">
        <v>68</v>
      </c>
      <c r="C55" s="220" t="s">
        <v>39</v>
      </c>
      <c r="D55" s="61">
        <v>1</v>
      </c>
      <c r="E55" s="204">
        <v>3</v>
      </c>
      <c r="F55" s="204">
        <v>3</v>
      </c>
      <c r="G55" s="204">
        <f>F55*600</f>
        <v>1800</v>
      </c>
      <c r="H55" s="204">
        <v>40</v>
      </c>
      <c r="I55" s="204" t="s">
        <v>84</v>
      </c>
      <c r="J55" s="61">
        <v>3</v>
      </c>
      <c r="K55" s="61"/>
    </row>
    <row r="56" s="3" customFormat="1" ht="19.2" customHeight="1" spans="1:11">
      <c r="A56" s="61"/>
      <c r="B56" s="61" t="s">
        <v>68</v>
      </c>
      <c r="C56" s="220" t="s">
        <v>31</v>
      </c>
      <c r="D56" s="61">
        <v>6</v>
      </c>
      <c r="E56" s="204">
        <v>4</v>
      </c>
      <c r="F56" s="204">
        <v>4</v>
      </c>
      <c r="G56" s="204">
        <v>1200</v>
      </c>
      <c r="H56" s="204">
        <v>40</v>
      </c>
      <c r="I56" s="204" t="s">
        <v>80</v>
      </c>
      <c r="J56" s="61"/>
      <c r="K56" s="61"/>
    </row>
    <row r="57" s="3" customFormat="1" ht="19.2" customHeight="1" spans="1:11">
      <c r="A57" s="61"/>
      <c r="B57" s="61" t="s">
        <v>68</v>
      </c>
      <c r="C57" s="220" t="s">
        <v>29</v>
      </c>
      <c r="D57" s="61">
        <v>2</v>
      </c>
      <c r="E57" s="204">
        <v>7</v>
      </c>
      <c r="F57" s="204">
        <v>7</v>
      </c>
      <c r="G57" s="204">
        <f>9*250</f>
        <v>2250</v>
      </c>
      <c r="H57" s="204">
        <v>20</v>
      </c>
      <c r="I57" s="204" t="s">
        <v>83</v>
      </c>
      <c r="J57" s="61"/>
      <c r="K57" s="61"/>
    </row>
    <row r="58" s="3" customFormat="1" ht="19.2" customHeight="1" spans="1:11">
      <c r="A58" s="61"/>
      <c r="B58" s="61"/>
      <c r="C58" s="220"/>
      <c r="D58" s="61"/>
      <c r="E58" s="227">
        <f>SUM(E52:E57)</f>
        <v>21.5</v>
      </c>
      <c r="F58" s="204"/>
      <c r="G58" s="204"/>
      <c r="H58" s="204"/>
      <c r="I58" s="204"/>
      <c r="J58" s="61"/>
      <c r="K58" s="61"/>
    </row>
    <row r="59" s="3" customFormat="1" ht="19.2" customHeight="1" spans="1:11">
      <c r="A59" s="61"/>
      <c r="B59" s="61"/>
      <c r="C59" s="220"/>
      <c r="D59" s="61"/>
      <c r="E59" s="204"/>
      <c r="F59" s="204"/>
      <c r="G59" s="204"/>
      <c r="H59" s="204"/>
      <c r="I59" s="204"/>
      <c r="J59" s="61"/>
      <c r="K59" s="61"/>
    </row>
    <row r="61" s="3" customFormat="1" ht="19.2" customHeight="1" spans="1:11">
      <c r="A61" s="61"/>
      <c r="B61" s="61" t="s">
        <v>71</v>
      </c>
      <c r="C61" s="220" t="s">
        <v>31</v>
      </c>
      <c r="D61" s="61">
        <v>1</v>
      </c>
      <c r="E61" s="204">
        <v>0.5</v>
      </c>
      <c r="F61" s="204">
        <v>0.5</v>
      </c>
      <c r="G61" s="204">
        <f>0.5*300</f>
        <v>150</v>
      </c>
      <c r="H61" s="204">
        <v>40</v>
      </c>
      <c r="I61" s="204" t="s">
        <v>80</v>
      </c>
      <c r="J61" s="61"/>
      <c r="K61" s="61"/>
    </row>
    <row r="62" s="3" customFormat="1" ht="19.2" customHeight="1" spans="1:11">
      <c r="A62" s="61"/>
      <c r="B62" s="61" t="s">
        <v>71</v>
      </c>
      <c r="C62" s="220" t="s">
        <v>29</v>
      </c>
      <c r="D62" s="61">
        <v>1</v>
      </c>
      <c r="E62" s="204">
        <v>5</v>
      </c>
      <c r="F62" s="204">
        <v>5</v>
      </c>
      <c r="G62" s="204">
        <f>9*250</f>
        <v>2250</v>
      </c>
      <c r="H62" s="204">
        <v>20</v>
      </c>
      <c r="I62" s="204" t="s">
        <v>83</v>
      </c>
      <c r="J62" s="61"/>
      <c r="K62" s="61"/>
    </row>
    <row r="63" s="3" customFormat="1" ht="19.2" customHeight="1" spans="1:11">
      <c r="A63" s="61"/>
      <c r="B63" s="61" t="s">
        <v>71</v>
      </c>
      <c r="C63" s="220" t="s">
        <v>42</v>
      </c>
      <c r="D63" s="61">
        <v>2</v>
      </c>
      <c r="E63" s="204">
        <v>3</v>
      </c>
      <c r="F63" s="204">
        <v>3</v>
      </c>
      <c r="G63" s="204">
        <f>F63*250</f>
        <v>750</v>
      </c>
      <c r="H63" s="204">
        <v>40</v>
      </c>
      <c r="I63" s="204" t="s">
        <v>67</v>
      </c>
      <c r="J63" s="61"/>
      <c r="K63" s="61"/>
    </row>
    <row r="64" s="3" customFormat="1" ht="19.2" customHeight="1" spans="1:11">
      <c r="A64" s="61"/>
      <c r="B64" s="61"/>
      <c r="C64" s="220"/>
      <c r="D64" s="61"/>
      <c r="E64" s="227">
        <f>SUM(E61:E63)</f>
        <v>8.5</v>
      </c>
      <c r="F64" s="204"/>
      <c r="G64" s="204"/>
      <c r="H64" s="204"/>
      <c r="I64" s="204"/>
      <c r="J64" s="61"/>
      <c r="K64" s="61"/>
    </row>
    <row r="65" s="3" customFormat="1" ht="19.2" customHeight="1" spans="1:11">
      <c r="A65" s="61"/>
      <c r="B65" s="61"/>
      <c r="C65" s="220"/>
      <c r="D65" s="61"/>
      <c r="E65" s="204"/>
      <c r="F65" s="204"/>
      <c r="G65" s="204"/>
      <c r="H65" s="204"/>
      <c r="I65" s="204"/>
      <c r="J65" s="61"/>
      <c r="K65" s="61"/>
    </row>
    <row r="67" s="3" customFormat="1" ht="19.2" customHeight="1" spans="1:11">
      <c r="A67" s="61"/>
      <c r="B67" s="61" t="s">
        <v>70</v>
      </c>
      <c r="C67" s="220" t="s">
        <v>31</v>
      </c>
      <c r="D67" s="61">
        <v>3</v>
      </c>
      <c r="E67" s="204">
        <v>3.5</v>
      </c>
      <c r="F67" s="204">
        <v>3.5</v>
      </c>
      <c r="G67" s="204">
        <f>3.5*300</f>
        <v>1050</v>
      </c>
      <c r="H67" s="204">
        <v>40</v>
      </c>
      <c r="I67" s="204" t="s">
        <v>80</v>
      </c>
      <c r="J67" s="61"/>
      <c r="K67" s="61"/>
    </row>
    <row r="68" s="3" customFormat="1" ht="19.2" customHeight="1" spans="1:11">
      <c r="A68" s="61"/>
      <c r="B68" s="61" t="s">
        <v>70</v>
      </c>
      <c r="C68" s="220" t="s">
        <v>32</v>
      </c>
      <c r="D68" s="61">
        <v>2</v>
      </c>
      <c r="E68" s="204">
        <v>10</v>
      </c>
      <c r="F68" s="204">
        <v>10</v>
      </c>
      <c r="G68" s="204">
        <f>1200*10</f>
        <v>12000</v>
      </c>
      <c r="H68" s="204">
        <v>25</v>
      </c>
      <c r="I68" s="204" t="s">
        <v>80</v>
      </c>
      <c r="J68" s="61"/>
      <c r="K68" s="61"/>
    </row>
    <row r="69" s="3" customFormat="1" ht="19.2" customHeight="1" spans="1:11">
      <c r="A69" s="61"/>
      <c r="B69" s="61" t="s">
        <v>70</v>
      </c>
      <c r="C69" s="220" t="s">
        <v>41</v>
      </c>
      <c r="D69" s="61">
        <v>1</v>
      </c>
      <c r="E69" s="204">
        <v>3</v>
      </c>
      <c r="F69" s="204"/>
      <c r="G69" s="204"/>
      <c r="H69" s="204"/>
      <c r="I69" s="204"/>
      <c r="J69" s="61">
        <v>3</v>
      </c>
      <c r="K69" s="61"/>
    </row>
    <row r="70" s="3" customFormat="1" ht="16.8" customHeight="1" spans="1:11">
      <c r="A70" s="61"/>
      <c r="B70" s="61" t="s">
        <v>70</v>
      </c>
      <c r="C70" s="226" t="s">
        <v>42</v>
      </c>
      <c r="D70" s="205">
        <v>1</v>
      </c>
      <c r="E70" s="205">
        <v>0.5</v>
      </c>
      <c r="F70" s="204">
        <v>0.5</v>
      </c>
      <c r="G70" s="204">
        <f>F70*250</f>
        <v>125</v>
      </c>
      <c r="H70" s="204">
        <v>40</v>
      </c>
      <c r="I70" s="204" t="s">
        <v>67</v>
      </c>
      <c r="J70" s="205"/>
      <c r="K70" s="61"/>
    </row>
    <row r="71" ht="19.2" customHeight="1" spans="1:11">
      <c r="A71" s="221"/>
      <c r="B71" s="222" t="s">
        <v>70</v>
      </c>
      <c r="C71" s="223" t="s">
        <v>44</v>
      </c>
      <c r="D71" s="222">
        <v>1</v>
      </c>
      <c r="E71" s="222">
        <v>0.5</v>
      </c>
      <c r="F71" s="222">
        <v>0.5</v>
      </c>
      <c r="G71" s="222"/>
      <c r="H71" s="222"/>
      <c r="I71" s="204"/>
      <c r="J71" s="222"/>
      <c r="K71" s="222"/>
    </row>
    <row r="72" ht="19.2" customHeight="1" spans="1:11">
      <c r="A72" s="221"/>
      <c r="B72" s="222"/>
      <c r="C72" s="223"/>
      <c r="D72" s="222"/>
      <c r="E72" s="231">
        <f>SUM(E67:E71)</f>
        <v>17.5</v>
      </c>
      <c r="F72" s="222"/>
      <c r="G72" s="222"/>
      <c r="H72" s="222"/>
      <c r="I72" s="204"/>
      <c r="J72" s="222"/>
      <c r="K72" s="222"/>
    </row>
    <row r="73" s="3" customFormat="1" ht="19.2" customHeight="1" spans="1:11">
      <c r="A73" s="61"/>
      <c r="B73" s="61"/>
      <c r="C73" s="220"/>
      <c r="D73" s="61"/>
      <c r="E73" s="204"/>
      <c r="F73" s="204"/>
      <c r="G73" s="204"/>
      <c r="H73" s="204"/>
      <c r="I73" s="204"/>
      <c r="J73" s="61"/>
      <c r="K73" s="61"/>
    </row>
    <row r="75" s="3" customFormat="1" ht="19.2" customHeight="1" spans="1:11">
      <c r="A75" s="61"/>
      <c r="B75" s="61" t="s">
        <v>69</v>
      </c>
      <c r="C75" s="220" t="s">
        <v>30</v>
      </c>
      <c r="D75" s="61">
        <v>9</v>
      </c>
      <c r="E75" s="204">
        <v>30</v>
      </c>
      <c r="F75" s="204">
        <v>30</v>
      </c>
      <c r="G75" s="204">
        <f>24*1700</f>
        <v>40800</v>
      </c>
      <c r="H75" s="204">
        <v>40</v>
      </c>
      <c r="I75" s="204" t="s">
        <v>67</v>
      </c>
      <c r="J75" s="61">
        <v>5</v>
      </c>
      <c r="K75" s="61"/>
    </row>
    <row r="76" s="3" customFormat="1" ht="19.2" customHeight="1" spans="1:11">
      <c r="A76" s="61"/>
      <c r="B76" s="61" t="s">
        <v>69</v>
      </c>
      <c r="C76" s="220" t="s">
        <v>81</v>
      </c>
      <c r="D76" s="61">
        <v>9</v>
      </c>
      <c r="E76" s="204">
        <v>23.5</v>
      </c>
      <c r="F76" s="204">
        <v>19.5</v>
      </c>
      <c r="G76" s="204">
        <f>19.5*300</f>
        <v>5850</v>
      </c>
      <c r="H76" s="204">
        <v>80</v>
      </c>
      <c r="I76" s="204" t="s">
        <v>82</v>
      </c>
      <c r="J76" s="61">
        <f>23.5-19.5</f>
        <v>4</v>
      </c>
      <c r="K76" s="61"/>
    </row>
    <row r="77" s="3" customFormat="1" ht="19.2" customHeight="1" spans="1:11">
      <c r="A77" s="61"/>
      <c r="B77" s="61" t="s">
        <v>69</v>
      </c>
      <c r="C77" s="220" t="s">
        <v>29</v>
      </c>
      <c r="D77" s="61">
        <v>4</v>
      </c>
      <c r="E77" s="204">
        <v>13</v>
      </c>
      <c r="F77" s="204">
        <v>13</v>
      </c>
      <c r="G77" s="204">
        <f>9*250</f>
        <v>2250</v>
      </c>
      <c r="H77" s="204">
        <v>20</v>
      </c>
      <c r="I77" s="204" t="s">
        <v>83</v>
      </c>
      <c r="J77" s="61"/>
      <c r="K77" s="61"/>
    </row>
    <row r="78" s="3" customFormat="1" ht="19.2" customHeight="1" spans="1:11">
      <c r="A78" s="61"/>
      <c r="B78" s="61" t="s">
        <v>69</v>
      </c>
      <c r="C78" s="220" t="s">
        <v>32</v>
      </c>
      <c r="D78" s="61">
        <v>10</v>
      </c>
      <c r="E78" s="204">
        <v>52</v>
      </c>
      <c r="F78" s="204">
        <v>52</v>
      </c>
      <c r="G78" s="204">
        <f>52.5*1200</f>
        <v>63000</v>
      </c>
      <c r="H78" s="204">
        <v>25</v>
      </c>
      <c r="I78" s="204" t="s">
        <v>80</v>
      </c>
      <c r="J78" s="61"/>
      <c r="K78" s="61"/>
    </row>
    <row r="79" s="3" customFormat="1" ht="19.2" customHeight="1" spans="1:11">
      <c r="A79" s="61"/>
      <c r="B79" s="61" t="s">
        <v>69</v>
      </c>
      <c r="C79" s="220" t="s">
        <v>41</v>
      </c>
      <c r="D79" s="61">
        <v>2</v>
      </c>
      <c r="E79" s="204">
        <v>5</v>
      </c>
      <c r="F79" s="204"/>
      <c r="G79" s="204"/>
      <c r="H79" s="204"/>
      <c r="I79" s="204"/>
      <c r="J79" s="61">
        <v>5</v>
      </c>
      <c r="K79" s="61"/>
    </row>
    <row r="80" s="3" customFormat="1" ht="19.2" customHeight="1" spans="1:11">
      <c r="A80" s="61"/>
      <c r="B80" s="61" t="s">
        <v>69</v>
      </c>
      <c r="C80" s="220" t="s">
        <v>42</v>
      </c>
      <c r="D80" s="61">
        <v>1</v>
      </c>
      <c r="E80" s="204">
        <v>2</v>
      </c>
      <c r="F80" s="204">
        <v>2</v>
      </c>
      <c r="G80" s="204">
        <f>F80*250</f>
        <v>500</v>
      </c>
      <c r="H80" s="204">
        <v>40</v>
      </c>
      <c r="I80" s="204" t="s">
        <v>67</v>
      </c>
      <c r="J80" s="61"/>
      <c r="K80" s="61"/>
    </row>
    <row r="81" s="3" customFormat="1" ht="19.2" customHeight="1" spans="1:11">
      <c r="A81" s="61"/>
      <c r="B81" s="61"/>
      <c r="C81" s="220"/>
      <c r="D81" s="61"/>
      <c r="E81" s="227">
        <f>SUM(E75:E80)</f>
        <v>125.5</v>
      </c>
      <c r="F81" s="204"/>
      <c r="G81" s="204"/>
      <c r="H81" s="204"/>
      <c r="I81" s="204"/>
      <c r="J81" s="61"/>
      <c r="K81" s="61"/>
    </row>
    <row r="82" s="3" customFormat="1" ht="19.2" customHeight="1" spans="1:11">
      <c r="A82" s="61"/>
      <c r="B82" s="61"/>
      <c r="C82" s="220"/>
      <c r="D82" s="61"/>
      <c r="E82" s="204"/>
      <c r="F82" s="204"/>
      <c r="G82" s="204"/>
      <c r="H82" s="204"/>
      <c r="I82" s="204"/>
      <c r="J82" s="61"/>
      <c r="K82" s="61"/>
    </row>
    <row r="83" ht="19.2" customHeight="1" spans="1:11">
      <c r="A83" s="221"/>
      <c r="B83" s="222" t="s">
        <v>72</v>
      </c>
      <c r="C83" s="223" t="s">
        <v>30</v>
      </c>
      <c r="D83" s="222">
        <v>3</v>
      </c>
      <c r="E83" s="222">
        <v>2</v>
      </c>
      <c r="F83" s="222">
        <v>2</v>
      </c>
      <c r="G83" s="222">
        <f>1700*2</f>
        <v>3400</v>
      </c>
      <c r="H83" s="222">
        <v>40</v>
      </c>
      <c r="I83" s="204" t="s">
        <v>67</v>
      </c>
      <c r="J83" s="222"/>
      <c r="K83" s="222"/>
    </row>
    <row r="84" ht="19.2" customHeight="1" spans="1:11">
      <c r="A84" s="221"/>
      <c r="B84" s="222" t="s">
        <v>72</v>
      </c>
      <c r="C84" s="223" t="s">
        <v>81</v>
      </c>
      <c r="D84" s="222">
        <v>2</v>
      </c>
      <c r="E84" s="222">
        <v>1.25</v>
      </c>
      <c r="F84" s="222">
        <v>1.25</v>
      </c>
      <c r="G84" s="222">
        <f>1.25*320</f>
        <v>400</v>
      </c>
      <c r="H84" s="222">
        <v>80</v>
      </c>
      <c r="I84" s="204" t="s">
        <v>86</v>
      </c>
      <c r="J84" s="222"/>
      <c r="K84" s="222"/>
    </row>
    <row r="85" ht="19.2" customHeight="1" spans="1:11">
      <c r="A85" s="221"/>
      <c r="B85" s="222" t="s">
        <v>72</v>
      </c>
      <c r="C85" s="223" t="s">
        <v>81</v>
      </c>
      <c r="D85" s="222">
        <v>1</v>
      </c>
      <c r="E85" s="222">
        <v>6</v>
      </c>
      <c r="F85" s="222">
        <v>6</v>
      </c>
      <c r="G85" s="222">
        <v>1800</v>
      </c>
      <c r="H85" s="222">
        <v>80</v>
      </c>
      <c r="I85" s="222" t="s">
        <v>86</v>
      </c>
      <c r="J85" s="222"/>
      <c r="K85" s="222"/>
    </row>
    <row r="86" ht="19.2" customHeight="1" spans="1:11">
      <c r="A86" s="221"/>
      <c r="B86" s="222" t="s">
        <v>72</v>
      </c>
      <c r="C86" s="223" t="s">
        <v>29</v>
      </c>
      <c r="D86" s="222">
        <v>4</v>
      </c>
      <c r="E86" s="222">
        <v>7</v>
      </c>
      <c r="F86" s="222">
        <v>5</v>
      </c>
      <c r="G86" s="204">
        <f>9*250</f>
        <v>2250</v>
      </c>
      <c r="H86" s="222">
        <v>20</v>
      </c>
      <c r="I86" s="204" t="s">
        <v>83</v>
      </c>
      <c r="J86" s="222">
        <v>2</v>
      </c>
      <c r="K86" s="222"/>
    </row>
    <row r="87" ht="19.2" customHeight="1" spans="1:11">
      <c r="A87" s="221"/>
      <c r="B87" s="222" t="s">
        <v>72</v>
      </c>
      <c r="C87" s="223" t="s">
        <v>32</v>
      </c>
      <c r="D87" s="222">
        <v>1</v>
      </c>
      <c r="E87" s="222">
        <v>1</v>
      </c>
      <c r="F87" s="222">
        <v>1</v>
      </c>
      <c r="G87" s="222">
        <v>1200</v>
      </c>
      <c r="H87" s="222">
        <v>25</v>
      </c>
      <c r="I87" s="204" t="s">
        <v>80</v>
      </c>
      <c r="J87" s="222"/>
      <c r="K87" s="222"/>
    </row>
    <row r="88" s="3" customFormat="1" ht="19.2" customHeight="1" spans="1:11">
      <c r="A88" s="61"/>
      <c r="B88" s="61" t="s">
        <v>72</v>
      </c>
      <c r="C88" s="220" t="s">
        <v>41</v>
      </c>
      <c r="D88" s="61">
        <v>1</v>
      </c>
      <c r="E88" s="204">
        <v>7</v>
      </c>
      <c r="F88" s="204"/>
      <c r="G88" s="204"/>
      <c r="H88" s="204"/>
      <c r="I88" s="204"/>
      <c r="J88" s="61">
        <v>7</v>
      </c>
      <c r="K88" s="61"/>
    </row>
    <row r="89" ht="19.2" customHeight="1" spans="1:11">
      <c r="A89" s="221"/>
      <c r="B89" s="222" t="s">
        <v>72</v>
      </c>
      <c r="C89" s="223" t="s">
        <v>42</v>
      </c>
      <c r="D89" s="222">
        <v>1</v>
      </c>
      <c r="E89" s="222">
        <v>2</v>
      </c>
      <c r="F89" s="222">
        <v>2</v>
      </c>
      <c r="G89" s="204">
        <f>F89*250</f>
        <v>500</v>
      </c>
      <c r="H89" s="222">
        <v>40</v>
      </c>
      <c r="I89" s="204" t="s">
        <v>67</v>
      </c>
      <c r="J89" s="222"/>
      <c r="K89" s="222"/>
    </row>
    <row r="90" ht="19.2" customHeight="1" spans="1:11">
      <c r="A90" s="221"/>
      <c r="B90" s="222" t="s">
        <v>72</v>
      </c>
      <c r="C90" s="223" t="s">
        <v>44</v>
      </c>
      <c r="D90" s="222">
        <v>2</v>
      </c>
      <c r="E90" s="222">
        <v>4</v>
      </c>
      <c r="F90" s="222">
        <v>1</v>
      </c>
      <c r="G90" s="222">
        <v>600</v>
      </c>
      <c r="H90" s="222">
        <v>30</v>
      </c>
      <c r="I90" s="204" t="s">
        <v>80</v>
      </c>
      <c r="J90" s="222">
        <v>3</v>
      </c>
      <c r="K90" s="222"/>
    </row>
    <row r="91" s="3" customFormat="1" ht="19.2" customHeight="1" spans="1:11">
      <c r="A91" s="61"/>
      <c r="B91" s="61"/>
      <c r="C91" s="220"/>
      <c r="D91" s="61"/>
      <c r="E91" s="227">
        <f>SUM(E83:E90)</f>
        <v>30.25</v>
      </c>
      <c r="F91" s="204"/>
      <c r="G91" s="204"/>
      <c r="H91" s="204"/>
      <c r="I91" s="204"/>
      <c r="J91" s="61"/>
      <c r="K91" s="61"/>
    </row>
    <row r="92" s="3" customFormat="1" ht="19.2" customHeight="1" spans="1:11">
      <c r="A92" s="61"/>
      <c r="B92" s="61"/>
      <c r="C92" s="220"/>
      <c r="D92" s="61"/>
      <c r="E92" s="204"/>
      <c r="F92" s="204"/>
      <c r="G92" s="204"/>
      <c r="H92" s="204"/>
      <c r="I92" s="204"/>
      <c r="J92" s="61"/>
      <c r="K92" s="61"/>
    </row>
    <row r="93" s="3" customFormat="1" ht="19.2" customHeight="1" spans="1:11">
      <c r="A93" s="61"/>
      <c r="B93" s="61" t="s">
        <v>73</v>
      </c>
      <c r="C93" s="232" t="s">
        <v>41</v>
      </c>
      <c r="D93" s="233">
        <v>3</v>
      </c>
      <c r="E93" s="205">
        <f>18+5</f>
        <v>23</v>
      </c>
      <c r="F93" s="204"/>
      <c r="G93" s="204"/>
      <c r="H93" s="204"/>
      <c r="I93" s="204"/>
      <c r="J93" s="233">
        <v>23</v>
      </c>
      <c r="K93" s="61"/>
    </row>
    <row r="94" ht="19.2" customHeight="1" spans="1:11">
      <c r="A94" s="221"/>
      <c r="B94" s="222" t="s">
        <v>73</v>
      </c>
      <c r="C94" s="223" t="s">
        <v>30</v>
      </c>
      <c r="D94" s="222">
        <v>2</v>
      </c>
      <c r="E94" s="222">
        <v>8</v>
      </c>
      <c r="F94" s="222">
        <v>8</v>
      </c>
      <c r="G94" s="222">
        <f>8*1700</f>
        <v>13600</v>
      </c>
      <c r="H94" s="222">
        <v>40</v>
      </c>
      <c r="I94" s="204" t="s">
        <v>67</v>
      </c>
      <c r="J94" s="222"/>
      <c r="K94" s="222"/>
    </row>
    <row r="95" ht="19.2" customHeight="1" spans="1:11">
      <c r="A95" s="221"/>
      <c r="B95" s="222"/>
      <c r="C95" s="223"/>
      <c r="D95" s="222"/>
      <c r="E95" s="231">
        <f>SUM(E93:E94)</f>
        <v>31</v>
      </c>
      <c r="F95" s="222"/>
      <c r="G95" s="222"/>
      <c r="H95" s="222"/>
      <c r="I95" s="204"/>
      <c r="J95" s="222"/>
      <c r="K95" s="222"/>
    </row>
    <row r="96" ht="19.2" customHeight="1" spans="1:11">
      <c r="A96" s="221"/>
      <c r="B96" s="222"/>
      <c r="C96" s="223"/>
      <c r="D96" s="222"/>
      <c r="E96" s="222"/>
      <c r="F96" s="222"/>
      <c r="G96" s="222"/>
      <c r="H96" s="222"/>
      <c r="I96" s="204"/>
      <c r="J96" s="222"/>
      <c r="K96" s="222"/>
    </row>
    <row r="97" s="3" customFormat="1" ht="19.2" customHeight="1" spans="1:11">
      <c r="A97" s="61"/>
      <c r="B97" s="61" t="s">
        <v>74</v>
      </c>
      <c r="C97" s="220" t="s">
        <v>41</v>
      </c>
      <c r="D97" s="61">
        <v>1</v>
      </c>
      <c r="E97" s="204">
        <v>7</v>
      </c>
      <c r="F97" s="204"/>
      <c r="G97" s="204"/>
      <c r="H97" s="204"/>
      <c r="I97" s="204"/>
      <c r="J97" s="61">
        <v>7</v>
      </c>
      <c r="K97" s="61"/>
    </row>
    <row r="98" spans="1:11">
      <c r="A98" s="221"/>
      <c r="B98" s="221"/>
      <c r="C98" s="222"/>
      <c r="D98" s="222"/>
      <c r="E98" s="231">
        <f>SUM(E97)</f>
        <v>7</v>
      </c>
      <c r="F98" s="222"/>
      <c r="G98" s="222"/>
      <c r="H98" s="222"/>
      <c r="I98" s="222"/>
      <c r="J98" s="222"/>
      <c r="K98" s="222"/>
    </row>
    <row r="100" spans="1:1">
      <c r="A100" s="6" t="s">
        <v>87</v>
      </c>
    </row>
    <row r="101" spans="3:3">
      <c r="C101" s="6" t="s">
        <v>88</v>
      </c>
    </row>
    <row r="102" spans="2:3">
      <c r="B102" s="5"/>
      <c r="C102" s="5" t="s">
        <v>89</v>
      </c>
    </row>
    <row r="103" spans="3:9">
      <c r="C103" s="5" t="s">
        <v>90</v>
      </c>
      <c r="I103" s="200" t="s">
        <v>91</v>
      </c>
    </row>
    <row r="104" spans="9:9">
      <c r="I104" s="200" t="s">
        <v>92</v>
      </c>
    </row>
    <row r="105" spans="9:9">
      <c r="I105" s="200" t="s">
        <v>93</v>
      </c>
    </row>
  </sheetData>
  <mergeCells count="13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196850393700787" right="0.196850393700787" top="0.590551181102362" bottom="0.31496062992126" header="0.31496062992126" footer="0.236220472440945"/>
  <pageSetup paperSize="9" scale="95" orientation="landscape" horizontalDpi="360" verticalDpi="360"/>
  <headerFooter>
    <oddFooter>&amp;C&amp;Z&amp;F&amp;Rหน้าที่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23"/>
  <sheetViews>
    <sheetView zoomScaleSheetLayoutView="60" workbookViewId="0">
      <selection activeCell="E10" sqref="E10"/>
    </sheetView>
  </sheetViews>
  <sheetFormatPr defaultColWidth="9" defaultRowHeight="21"/>
  <cols>
    <col min="1" max="1" width="5" style="4" customWidth="1"/>
    <col min="2" max="2" width="15.1083333333333" style="4" customWidth="1"/>
    <col min="3" max="3" width="12.3333333333333" style="4" customWidth="1"/>
    <col min="4" max="4" width="9.88333333333333" style="4" customWidth="1"/>
    <col min="5" max="5" width="9.775" style="4" customWidth="1"/>
    <col min="6" max="6" width="12.3333333333333" style="4" customWidth="1"/>
    <col min="7" max="7" width="14" style="4" customWidth="1"/>
    <col min="8" max="8" width="11.2166666666667" style="4" customWidth="1"/>
    <col min="9" max="9" width="14.3333333333333" style="4" customWidth="1"/>
    <col min="10" max="10" width="11.2166666666667" style="4" customWidth="1"/>
    <col min="11" max="11" width="14.3333333333333" style="4" customWidth="1"/>
    <col min="12" max="16384" width="9" style="4"/>
  </cols>
  <sheetData>
    <row r="1" spans="1:10">
      <c r="A1" s="192" t="s">
        <v>94</v>
      </c>
      <c r="B1" s="192"/>
      <c r="C1" s="192"/>
      <c r="D1" s="192"/>
      <c r="E1" s="192"/>
      <c r="F1" s="192"/>
      <c r="G1" s="192"/>
      <c r="H1" s="192"/>
      <c r="I1" s="192"/>
      <c r="J1" s="192"/>
    </row>
    <row r="2" s="34" customFormat="1" spans="1:10">
      <c r="A2" s="193" t="s">
        <v>95</v>
      </c>
      <c r="B2" s="193"/>
      <c r="C2" s="193"/>
      <c r="D2" s="193"/>
      <c r="E2" s="193"/>
      <c r="F2" s="193"/>
      <c r="G2" s="193"/>
      <c r="H2" s="193"/>
      <c r="I2" s="193"/>
      <c r="J2" s="193"/>
    </row>
    <row r="3" ht="5.25" customHeight="1" spans="1:9">
      <c r="A3" s="8"/>
      <c r="B3" s="8"/>
      <c r="C3" s="8"/>
      <c r="D3" s="8"/>
      <c r="E3" s="8"/>
      <c r="F3" s="8"/>
      <c r="G3" s="8"/>
      <c r="H3" s="8"/>
      <c r="I3" s="8"/>
    </row>
    <row r="4" s="2" customFormat="1" ht="28.5" customHeight="1" spans="1:11">
      <c r="A4" s="11" t="s">
        <v>2</v>
      </c>
      <c r="B4" s="11" t="s">
        <v>96</v>
      </c>
      <c r="C4" s="12" t="s">
        <v>97</v>
      </c>
      <c r="D4" s="12" t="s">
        <v>58</v>
      </c>
      <c r="E4" s="13" t="s">
        <v>98</v>
      </c>
      <c r="F4" s="13" t="s">
        <v>99</v>
      </c>
      <c r="G4" s="13" t="s">
        <v>100</v>
      </c>
      <c r="H4" s="13" t="s">
        <v>62</v>
      </c>
      <c r="I4" s="13" t="s">
        <v>63</v>
      </c>
      <c r="J4" s="12" t="s">
        <v>101</v>
      </c>
      <c r="K4" s="11" t="s">
        <v>7</v>
      </c>
    </row>
    <row r="5" s="2" customFormat="1" ht="19.5" customHeight="1" spans="1:11">
      <c r="A5" s="11"/>
      <c r="B5" s="11"/>
      <c r="C5" s="14"/>
      <c r="D5" s="14"/>
      <c r="E5" s="13"/>
      <c r="F5" s="13"/>
      <c r="G5" s="13"/>
      <c r="H5" s="13"/>
      <c r="I5" s="13"/>
      <c r="J5" s="14"/>
      <c r="K5" s="11"/>
    </row>
    <row r="6" s="2" customFormat="1" customHeight="1" spans="1:11">
      <c r="A6" s="11">
        <v>1</v>
      </c>
      <c r="B6" s="11" t="s">
        <v>102</v>
      </c>
      <c r="C6" s="60" t="s">
        <v>103</v>
      </c>
      <c r="D6" s="60">
        <v>245</v>
      </c>
      <c r="E6" s="60">
        <v>390</v>
      </c>
      <c r="F6" s="60">
        <v>0</v>
      </c>
      <c r="G6" s="194" t="s">
        <v>104</v>
      </c>
      <c r="H6" s="60"/>
      <c r="I6" s="60" t="s">
        <v>105</v>
      </c>
      <c r="J6" s="60">
        <v>390</v>
      </c>
      <c r="K6" s="20"/>
    </row>
    <row r="7" customHeight="1" spans="1:11">
      <c r="A7" s="20"/>
      <c r="B7" s="20"/>
      <c r="C7" s="60"/>
      <c r="D7" s="60"/>
      <c r="E7" s="60"/>
      <c r="F7" s="60"/>
      <c r="G7" s="194"/>
      <c r="H7" s="60"/>
      <c r="I7" s="60"/>
      <c r="J7" s="60"/>
      <c r="K7" s="20"/>
    </row>
    <row r="8" customHeight="1" spans="1:11">
      <c r="A8" s="20"/>
      <c r="B8" s="60"/>
      <c r="C8" s="60"/>
      <c r="D8" s="60"/>
      <c r="E8" s="60"/>
      <c r="F8" s="60"/>
      <c r="G8" s="194"/>
      <c r="H8" s="60"/>
      <c r="I8" s="60"/>
      <c r="J8" s="60"/>
      <c r="K8" s="20"/>
    </row>
    <row r="9" customHeight="1" spans="1:11">
      <c r="A9" s="20"/>
      <c r="B9" s="60"/>
      <c r="C9" s="60"/>
      <c r="D9" s="60"/>
      <c r="E9" s="60"/>
      <c r="F9" s="60"/>
      <c r="G9" s="194"/>
      <c r="H9" s="60"/>
      <c r="I9" s="60"/>
      <c r="J9" s="60"/>
      <c r="K9" s="20"/>
    </row>
    <row r="10" customHeight="1" spans="1:11">
      <c r="A10" s="20"/>
      <c r="B10" s="60"/>
      <c r="C10" s="60"/>
      <c r="D10" s="60"/>
      <c r="E10" s="60"/>
      <c r="F10" s="60"/>
      <c r="G10" s="194"/>
      <c r="H10" s="60"/>
      <c r="I10" s="60"/>
      <c r="J10" s="60"/>
      <c r="K10" s="20"/>
    </row>
    <row r="11" customHeight="1" spans="1:11">
      <c r="A11" s="20"/>
      <c r="B11" s="60"/>
      <c r="C11" s="60"/>
      <c r="D11" s="60"/>
      <c r="E11" s="60"/>
      <c r="F11" s="60"/>
      <c r="G11" s="194"/>
      <c r="H11" s="60"/>
      <c r="I11" s="60"/>
      <c r="J11" s="60"/>
      <c r="K11" s="20"/>
    </row>
    <row r="12" customHeight="1" spans="1:11">
      <c r="A12" s="20"/>
      <c r="B12" s="60"/>
      <c r="C12" s="60"/>
      <c r="D12" s="60"/>
      <c r="E12" s="60"/>
      <c r="F12" s="60"/>
      <c r="G12" s="194"/>
      <c r="H12" s="60"/>
      <c r="I12" s="60"/>
      <c r="J12" s="60"/>
      <c r="K12" s="20"/>
    </row>
    <row r="13" customHeight="1" spans="1:11">
      <c r="A13" s="20"/>
      <c r="B13" s="60"/>
      <c r="C13" s="60"/>
      <c r="D13" s="60"/>
      <c r="E13" s="60"/>
      <c r="F13" s="60"/>
      <c r="G13" s="194"/>
      <c r="H13" s="60"/>
      <c r="I13" s="60"/>
      <c r="J13" s="60"/>
      <c r="K13" s="20"/>
    </row>
    <row r="14" customHeight="1" spans="1:11">
      <c r="A14" s="20"/>
      <c r="B14" s="20"/>
      <c r="C14" s="60"/>
      <c r="D14" s="60"/>
      <c r="E14" s="60"/>
      <c r="F14" s="60"/>
      <c r="G14" s="60"/>
      <c r="H14" s="60"/>
      <c r="I14" s="60"/>
      <c r="J14" s="60"/>
      <c r="K14" s="20"/>
    </row>
    <row r="15" customHeight="1" spans="1:11">
      <c r="A15" s="20"/>
      <c r="B15" s="20"/>
      <c r="C15" s="60"/>
      <c r="D15" s="60"/>
      <c r="E15" s="60"/>
      <c r="F15" s="60"/>
      <c r="G15" s="60"/>
      <c r="H15" s="60"/>
      <c r="I15" s="60"/>
      <c r="J15" s="60"/>
      <c r="K15" s="20"/>
    </row>
    <row r="16" customHeight="1" spans="1:11">
      <c r="A16" s="20"/>
      <c r="B16" s="20"/>
      <c r="C16" s="60"/>
      <c r="D16" s="60"/>
      <c r="E16" s="60"/>
      <c r="F16" s="60"/>
      <c r="G16" s="194"/>
      <c r="H16" s="60"/>
      <c r="I16" s="60"/>
      <c r="J16" s="60"/>
      <c r="K16" s="20"/>
    </row>
    <row r="17" customHeight="1" spans="1:11">
      <c r="A17" s="20" t="s">
        <v>5</v>
      </c>
      <c r="B17" s="20"/>
      <c r="C17" s="60"/>
      <c r="D17" s="20">
        <f>SUM(D6:D16)</f>
        <v>245</v>
      </c>
      <c r="E17" s="20">
        <f>SUM(E6:E16)</f>
        <v>390</v>
      </c>
      <c r="F17" s="20"/>
      <c r="G17" s="20"/>
      <c r="H17" s="20"/>
      <c r="I17" s="20"/>
      <c r="J17" s="20">
        <f>SUM(J6:J16)</f>
        <v>390</v>
      </c>
      <c r="K17" s="20"/>
    </row>
    <row r="18" spans="1:1">
      <c r="A18" s="4" t="s">
        <v>106</v>
      </c>
    </row>
    <row r="19" spans="2:2">
      <c r="B19" s="4" t="s">
        <v>107</v>
      </c>
    </row>
    <row r="20" spans="3:3">
      <c r="C20" s="4" t="s">
        <v>89</v>
      </c>
    </row>
    <row r="21" spans="3:9">
      <c r="C21" s="4" t="s">
        <v>90</v>
      </c>
      <c r="I21" s="4" t="s">
        <v>108</v>
      </c>
    </row>
    <row r="22" spans="9:9">
      <c r="I22" s="4" t="s">
        <v>109</v>
      </c>
    </row>
    <row r="23" spans="9:9">
      <c r="I23" s="4" t="s">
        <v>110</v>
      </c>
    </row>
  </sheetData>
  <mergeCells count="13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20"/>
  <sheetViews>
    <sheetView zoomScaleSheetLayoutView="60" workbookViewId="0">
      <selection activeCell="A1" sqref="$A1:$XFD2"/>
    </sheetView>
  </sheetViews>
  <sheetFormatPr defaultColWidth="9" defaultRowHeight="21"/>
  <cols>
    <col min="1" max="1" width="5" style="173" customWidth="1"/>
    <col min="2" max="2" width="15.1083333333333" style="174" customWidth="1"/>
    <col min="3" max="3" width="12.3333333333333" style="173" customWidth="1"/>
    <col min="4" max="4" width="9.88333333333333" style="173" customWidth="1"/>
    <col min="5" max="5" width="10.1083333333333" style="173" customWidth="1"/>
    <col min="6" max="6" width="12.3333333333333" style="173" customWidth="1"/>
    <col min="7" max="7" width="12.1083333333333" style="175" customWidth="1"/>
    <col min="8" max="8" width="11.2166666666667" style="120" customWidth="1"/>
    <col min="9" max="9" width="14.3333333333333" style="173" customWidth="1"/>
    <col min="10" max="10" width="11.2166666666667" style="173" customWidth="1"/>
    <col min="11" max="11" width="14.3333333333333" style="173" customWidth="1"/>
    <col min="12" max="16384" width="9" style="173"/>
  </cols>
  <sheetData>
    <row r="1" s="4" customFormat="1" spans="1:10">
      <c r="A1" s="7" t="s">
        <v>111</v>
      </c>
      <c r="B1" s="7"/>
      <c r="C1" s="7"/>
      <c r="D1" s="7"/>
      <c r="E1" s="7"/>
      <c r="F1" s="7"/>
      <c r="G1" s="7"/>
      <c r="H1" s="7"/>
      <c r="I1" s="7"/>
      <c r="J1" s="7"/>
    </row>
    <row r="2" s="34" customFormat="1" spans="1:10">
      <c r="A2" s="38" t="s">
        <v>112</v>
      </c>
      <c r="B2" s="38"/>
      <c r="C2" s="38"/>
      <c r="D2" s="38"/>
      <c r="E2" s="38"/>
      <c r="F2" s="38"/>
      <c r="G2" s="38"/>
      <c r="H2" s="38"/>
      <c r="I2" s="38"/>
      <c r="J2" s="38"/>
    </row>
    <row r="3" ht="5.25" customHeight="1" spans="1:9">
      <c r="A3" s="176"/>
      <c r="B3" s="177"/>
      <c r="C3" s="176"/>
      <c r="D3" s="178"/>
      <c r="E3" s="176"/>
      <c r="F3" s="176"/>
      <c r="G3" s="179"/>
      <c r="H3" s="180"/>
      <c r="I3" s="176"/>
    </row>
    <row r="4" s="2" customFormat="1" ht="28.5" customHeight="1" spans="1:11">
      <c r="A4" s="11" t="s">
        <v>2</v>
      </c>
      <c r="B4" s="11" t="s">
        <v>96</v>
      </c>
      <c r="C4" s="12" t="s">
        <v>97</v>
      </c>
      <c r="D4" s="12" t="s">
        <v>58</v>
      </c>
      <c r="E4" s="13" t="s">
        <v>59</v>
      </c>
      <c r="F4" s="13" t="s">
        <v>99</v>
      </c>
      <c r="G4" s="103" t="s">
        <v>61</v>
      </c>
      <c r="H4" s="44" t="s">
        <v>62</v>
      </c>
      <c r="I4" s="13" t="s">
        <v>63</v>
      </c>
      <c r="J4" s="12" t="s">
        <v>113</v>
      </c>
      <c r="K4" s="11" t="s">
        <v>7</v>
      </c>
    </row>
    <row r="5" s="2" customFormat="1" ht="19.5" customHeight="1" spans="1:11">
      <c r="A5" s="11"/>
      <c r="B5" s="11"/>
      <c r="C5" s="14"/>
      <c r="D5" s="14"/>
      <c r="E5" s="13"/>
      <c r="F5" s="13"/>
      <c r="G5" s="103"/>
      <c r="H5" s="44"/>
      <c r="I5" s="13"/>
      <c r="J5" s="14"/>
      <c r="K5" s="11"/>
    </row>
    <row r="6" s="35" customFormat="1" customHeight="1" spans="1:11">
      <c r="A6" s="11">
        <v>1</v>
      </c>
      <c r="B6" s="42" t="s">
        <v>114</v>
      </c>
      <c r="C6" s="41" t="s">
        <v>115</v>
      </c>
      <c r="D6" s="181">
        <v>3991</v>
      </c>
      <c r="E6" s="41">
        <v>10048.75</v>
      </c>
      <c r="F6" s="182">
        <f>E6-G6</f>
        <v>5904.75</v>
      </c>
      <c r="G6" s="41">
        <v>4144</v>
      </c>
      <c r="H6" s="41">
        <v>19</v>
      </c>
      <c r="I6" s="41" t="s">
        <v>116</v>
      </c>
      <c r="J6" s="182">
        <v>516.75</v>
      </c>
      <c r="K6" s="181"/>
    </row>
    <row r="7" s="2" customFormat="1" customHeight="1" spans="1:11">
      <c r="A7" s="11">
        <v>2</v>
      </c>
      <c r="B7" s="21" t="s">
        <v>117</v>
      </c>
      <c r="C7" s="41" t="s">
        <v>115</v>
      </c>
      <c r="D7" s="183">
        <f>1008+231+580+213+109</f>
        <v>2141</v>
      </c>
      <c r="E7" s="27">
        <f>448+3598+8161+1247+18816</f>
        <v>32270</v>
      </c>
      <c r="F7" s="27">
        <f>10090+465+4100+3124+148</f>
        <v>17927</v>
      </c>
      <c r="G7" s="27">
        <f>636+13433+17630+2000+80000</f>
        <v>113699</v>
      </c>
      <c r="H7" s="41">
        <v>23</v>
      </c>
      <c r="I7" s="190" t="s">
        <v>118</v>
      </c>
      <c r="J7" s="27">
        <f>8726+782+4060+474+300</f>
        <v>14342</v>
      </c>
      <c r="K7" s="191"/>
    </row>
    <row r="8" s="35" customFormat="1" customHeight="1" spans="1:11">
      <c r="A8" s="11">
        <v>3</v>
      </c>
      <c r="B8" s="42" t="s">
        <v>119</v>
      </c>
      <c r="C8" s="41" t="s">
        <v>115</v>
      </c>
      <c r="D8" s="181">
        <f>969+333+218+204+735+254</f>
        <v>2713</v>
      </c>
      <c r="E8" s="182">
        <f>2254+9536+1570+1624+3191+12874</f>
        <v>31049</v>
      </c>
      <c r="F8" s="182">
        <f>12874+3191+1624+1570+9536+2254</f>
        <v>31049</v>
      </c>
      <c r="G8" s="182">
        <f>3218500+797750+406000+392500+2384000+563500</f>
        <v>7762250</v>
      </c>
      <c r="H8" s="41">
        <v>25</v>
      </c>
      <c r="I8" s="41" t="s">
        <v>120</v>
      </c>
      <c r="J8" s="182">
        <v>0</v>
      </c>
      <c r="K8" s="41"/>
    </row>
    <row r="9" s="120" customFormat="1" customHeight="1" spans="1:11">
      <c r="A9" s="11">
        <v>4</v>
      </c>
      <c r="B9" s="42" t="s">
        <v>121</v>
      </c>
      <c r="C9" s="41" t="s">
        <v>115</v>
      </c>
      <c r="D9" s="181">
        <v>3055</v>
      </c>
      <c r="E9" s="182">
        <v>40733</v>
      </c>
      <c r="F9" s="182">
        <v>37050</v>
      </c>
      <c r="G9" s="182">
        <v>2499000</v>
      </c>
      <c r="H9" s="41">
        <v>26</v>
      </c>
      <c r="I9" s="41" t="s">
        <v>118</v>
      </c>
      <c r="J9" s="182">
        <v>4497</v>
      </c>
      <c r="K9" s="181"/>
    </row>
    <row r="10" customHeight="1" spans="1:11">
      <c r="A10" s="11">
        <v>5</v>
      </c>
      <c r="B10" s="21" t="s">
        <v>65</v>
      </c>
      <c r="C10" s="41" t="s">
        <v>115</v>
      </c>
      <c r="D10" s="183">
        <f>215+20+37+146+143+144+12+143</f>
        <v>860</v>
      </c>
      <c r="E10" s="27">
        <f>1810+134+1671+2470+2390+433+173+4032</f>
        <v>13113</v>
      </c>
      <c r="F10" s="27">
        <f>2582+56+221+1510+1940+988+66+1101+54</f>
        <v>8518</v>
      </c>
      <c r="G10" s="27">
        <f>464760+10080+39780+271800+349200+177840+11880+198180+97920</f>
        <v>1621440</v>
      </c>
      <c r="H10" s="182" t="s">
        <v>122</v>
      </c>
      <c r="I10" s="41" t="s">
        <v>123</v>
      </c>
      <c r="J10" s="27">
        <f>1450+117+212+880+530+683+68+709</f>
        <v>4649</v>
      </c>
      <c r="K10" s="191"/>
    </row>
    <row r="11" s="172" customFormat="1" customHeight="1" spans="1:11">
      <c r="A11" s="11">
        <v>6</v>
      </c>
      <c r="B11" s="42" t="s">
        <v>124</v>
      </c>
      <c r="C11" s="41" t="s">
        <v>115</v>
      </c>
      <c r="D11" s="181">
        <f>6+4+5+12</f>
        <v>27</v>
      </c>
      <c r="E11" s="182">
        <f>1+40+21+72</f>
        <v>134</v>
      </c>
      <c r="F11" s="182">
        <f>25+3+30</f>
        <v>58</v>
      </c>
      <c r="G11" s="182">
        <f>2500+1200+3000</f>
        <v>6700</v>
      </c>
      <c r="H11" s="182">
        <v>38</v>
      </c>
      <c r="I11" s="41" t="s">
        <v>125</v>
      </c>
      <c r="J11" s="182">
        <f>1+15+18+42</f>
        <v>76</v>
      </c>
      <c r="K11" s="182"/>
    </row>
    <row r="12" customHeight="1" spans="1:11">
      <c r="A12" s="11">
        <v>7</v>
      </c>
      <c r="B12" s="42" t="s">
        <v>126</v>
      </c>
      <c r="C12" s="41" t="s">
        <v>115</v>
      </c>
      <c r="D12" s="181">
        <v>235</v>
      </c>
      <c r="E12" s="182">
        <v>2077</v>
      </c>
      <c r="F12" s="182">
        <v>933</v>
      </c>
      <c r="G12" s="182">
        <v>185830</v>
      </c>
      <c r="H12" s="182">
        <v>20</v>
      </c>
      <c r="I12" s="41" t="s">
        <v>125</v>
      </c>
      <c r="J12" s="182">
        <v>1144</v>
      </c>
      <c r="K12" s="182"/>
    </row>
    <row r="13" customHeight="1" spans="1:11">
      <c r="A13" s="11">
        <v>8</v>
      </c>
      <c r="B13" s="21" t="s">
        <v>127</v>
      </c>
      <c r="C13" s="41" t="s">
        <v>115</v>
      </c>
      <c r="D13" s="184">
        <f>60+28</f>
        <v>88</v>
      </c>
      <c r="E13" s="11">
        <f>799+248</f>
        <v>1047</v>
      </c>
      <c r="F13" s="11">
        <f>542+180</f>
        <v>722</v>
      </c>
      <c r="G13" s="185">
        <f>134600+43100</f>
        <v>177700</v>
      </c>
      <c r="H13" s="41">
        <v>40</v>
      </c>
      <c r="I13" s="41" t="s">
        <v>125</v>
      </c>
      <c r="J13" s="11">
        <f>205+65</f>
        <v>270</v>
      </c>
      <c r="K13" s="184"/>
    </row>
    <row r="14" customHeight="1" spans="1:11">
      <c r="A14" s="186" t="s">
        <v>5</v>
      </c>
      <c r="B14" s="187"/>
      <c r="C14" s="188"/>
      <c r="D14" s="189">
        <f>SUM(D6:D13)</f>
        <v>13110</v>
      </c>
      <c r="E14" s="189">
        <f>SUM(E6:E13)</f>
        <v>130471.75</v>
      </c>
      <c r="F14" s="189">
        <f>SUM(F6:F13)</f>
        <v>102161.75</v>
      </c>
      <c r="G14" s="189">
        <f>SUM(G6:G13)</f>
        <v>12370763</v>
      </c>
      <c r="H14" s="181">
        <f>SUM(H6:H13)</f>
        <v>191</v>
      </c>
      <c r="I14" s="184"/>
      <c r="J14" s="184">
        <f>SUM(J6:J13)</f>
        <v>25494.75</v>
      </c>
      <c r="K14" s="184"/>
    </row>
    <row r="15" spans="1:4">
      <c r="A15" s="173" t="s">
        <v>106</v>
      </c>
      <c r="D15" s="173" t="s">
        <v>128</v>
      </c>
    </row>
    <row r="16" spans="2:2">
      <c r="B16" s="174" t="s">
        <v>107</v>
      </c>
    </row>
    <row r="17" spans="3:3">
      <c r="C17" s="173" t="s">
        <v>89</v>
      </c>
    </row>
    <row r="18" spans="3:9">
      <c r="C18" s="173" t="s">
        <v>90</v>
      </c>
      <c r="I18" s="173" t="s">
        <v>108</v>
      </c>
    </row>
    <row r="19" spans="9:9">
      <c r="I19" s="173" t="s">
        <v>109</v>
      </c>
    </row>
    <row r="20" spans="9:9">
      <c r="I20" s="173" t="s">
        <v>110</v>
      </c>
    </row>
  </sheetData>
  <mergeCells count="14">
    <mergeCell ref="A1:J1"/>
    <mergeCell ref="A2:J2"/>
    <mergeCell ref="A14:C1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81"/>
  <sheetViews>
    <sheetView tabSelected="1" zoomScaleSheetLayoutView="60" workbookViewId="0">
      <pane ySplit="5" topLeftCell="A12" activePane="bottomLeft" state="frozen"/>
      <selection/>
      <selection pane="bottomLeft" activeCell="D28" sqref="D28"/>
    </sheetView>
  </sheetViews>
  <sheetFormatPr defaultColWidth="8.8" defaultRowHeight="18"/>
  <cols>
    <col min="1" max="1" width="5.55833333333333" style="152" customWidth="1"/>
    <col min="2" max="2" width="17.4416666666667" style="152" customWidth="1"/>
    <col min="3" max="3" width="15" style="153" customWidth="1"/>
    <col min="4" max="4" width="10.6666666666667" style="152" customWidth="1"/>
    <col min="5" max="5" width="12.2166666666667" style="152" customWidth="1"/>
    <col min="6" max="6" width="12.775" style="152" customWidth="1"/>
    <col min="7" max="7" width="11.8833333333333" style="152" customWidth="1"/>
    <col min="8" max="8" width="11.2166666666667" style="152" customWidth="1"/>
    <col min="9" max="9" width="14.2166666666667" style="152" customWidth="1"/>
    <col min="10" max="10" width="11.2166666666667" style="152" customWidth="1"/>
    <col min="11" max="11" width="13.775" style="152" customWidth="1"/>
    <col min="12" max="16384" width="8.88333333333333" style="152"/>
  </cols>
  <sheetData>
    <row r="1" ht="21" spans="1:11">
      <c r="A1" s="7" t="s">
        <v>129</v>
      </c>
      <c r="B1" s="7"/>
      <c r="C1" s="154"/>
      <c r="D1" s="7"/>
      <c r="E1" s="7"/>
      <c r="F1" s="7"/>
      <c r="G1" s="7"/>
      <c r="H1" s="7"/>
      <c r="I1" s="7"/>
      <c r="J1" s="7"/>
      <c r="K1" s="7"/>
    </row>
    <row r="2" s="150" customFormat="1" ht="21" spans="1:11">
      <c r="A2" s="38" t="s">
        <v>55</v>
      </c>
      <c r="B2" s="38"/>
      <c r="C2" s="155"/>
      <c r="D2" s="38"/>
      <c r="E2" s="38"/>
      <c r="F2" s="38"/>
      <c r="G2" s="38"/>
      <c r="H2" s="38"/>
      <c r="I2" s="38"/>
      <c r="J2" s="38"/>
      <c r="K2" s="38"/>
    </row>
    <row r="3" ht="5.25" customHeight="1" spans="1:9">
      <c r="A3" s="156"/>
      <c r="B3" s="156"/>
      <c r="C3" s="157"/>
      <c r="D3" s="156"/>
      <c r="E3" s="156"/>
      <c r="F3" s="156"/>
      <c r="G3" s="156"/>
      <c r="H3" s="156"/>
      <c r="I3" s="156"/>
    </row>
    <row r="4" s="151" customFormat="1" ht="28.5" customHeight="1" spans="1:11">
      <c r="A4" s="158" t="s">
        <v>2</v>
      </c>
      <c r="B4" s="158" t="s">
        <v>56</v>
      </c>
      <c r="C4" s="159" t="s">
        <v>97</v>
      </c>
      <c r="D4" s="159" t="s">
        <v>58</v>
      </c>
      <c r="E4" s="160" t="s">
        <v>98</v>
      </c>
      <c r="F4" s="160" t="s">
        <v>99</v>
      </c>
      <c r="G4" s="160" t="s">
        <v>61</v>
      </c>
      <c r="H4" s="160" t="s">
        <v>62</v>
      </c>
      <c r="I4" s="160" t="s">
        <v>63</v>
      </c>
      <c r="J4" s="159" t="s">
        <v>101</v>
      </c>
      <c r="K4" s="158" t="s">
        <v>7</v>
      </c>
    </row>
    <row r="5" s="151" customFormat="1" ht="19.5" customHeight="1" spans="1:11">
      <c r="A5" s="158"/>
      <c r="B5" s="158"/>
      <c r="C5" s="161"/>
      <c r="D5" s="161"/>
      <c r="E5" s="160"/>
      <c r="F5" s="160"/>
      <c r="G5" s="160"/>
      <c r="H5" s="160"/>
      <c r="I5" s="160"/>
      <c r="J5" s="161"/>
      <c r="K5" s="158"/>
    </row>
    <row r="6" s="151" customFormat="1" ht="22.8" customHeight="1" spans="1:11">
      <c r="A6" s="158">
        <v>1</v>
      </c>
      <c r="B6" s="162" t="s">
        <v>130</v>
      </c>
      <c r="C6" s="163" t="s">
        <v>66</v>
      </c>
      <c r="D6" s="158">
        <v>16</v>
      </c>
      <c r="E6" s="160">
        <v>119</v>
      </c>
      <c r="F6" s="160">
        <v>119</v>
      </c>
      <c r="G6" s="160">
        <v>167790</v>
      </c>
      <c r="H6" s="160">
        <v>7.5</v>
      </c>
      <c r="I6" s="160" t="s">
        <v>67</v>
      </c>
      <c r="J6" s="158"/>
      <c r="K6" s="158"/>
    </row>
    <row r="7" s="151" customFormat="1" ht="22.8" customHeight="1" spans="1:11">
      <c r="A7" s="158"/>
      <c r="B7" s="162"/>
      <c r="C7" s="163" t="s">
        <v>78</v>
      </c>
      <c r="D7" s="158">
        <v>2</v>
      </c>
      <c r="E7" s="160">
        <v>12</v>
      </c>
      <c r="F7" s="160">
        <v>12</v>
      </c>
      <c r="G7" s="160">
        <v>5400</v>
      </c>
      <c r="H7" s="160">
        <v>30</v>
      </c>
      <c r="I7" s="160" t="s">
        <v>131</v>
      </c>
      <c r="J7" s="158"/>
      <c r="K7" s="158"/>
    </row>
    <row r="8" s="151" customFormat="1" ht="22.8" customHeight="1" spans="1:11">
      <c r="A8" s="158"/>
      <c r="B8" s="162"/>
      <c r="C8" s="163" t="s">
        <v>32</v>
      </c>
      <c r="D8" s="158">
        <v>26</v>
      </c>
      <c r="E8" s="160">
        <v>61</v>
      </c>
      <c r="F8" s="160">
        <v>61</v>
      </c>
      <c r="G8" s="160">
        <v>91500</v>
      </c>
      <c r="H8" s="160">
        <v>30</v>
      </c>
      <c r="I8" s="160"/>
      <c r="J8" s="158"/>
      <c r="K8" s="158"/>
    </row>
    <row r="9" s="151" customFormat="1" ht="22.8" customHeight="1" spans="1:11">
      <c r="A9" s="158"/>
      <c r="B9" s="162"/>
      <c r="C9" s="163" t="s">
        <v>41</v>
      </c>
      <c r="D9" s="158">
        <v>3</v>
      </c>
      <c r="E9" s="160">
        <v>12</v>
      </c>
      <c r="F9" s="160"/>
      <c r="G9" s="160"/>
      <c r="H9" s="160"/>
      <c r="I9" s="160" t="s">
        <v>132</v>
      </c>
      <c r="J9" s="158">
        <v>12</v>
      </c>
      <c r="K9" s="158"/>
    </row>
    <row r="10" s="151" customFormat="1" ht="22.8" customHeight="1" spans="1:11">
      <c r="A10" s="158"/>
      <c r="B10" s="162"/>
      <c r="C10" s="163" t="s">
        <v>42</v>
      </c>
      <c r="D10" s="158">
        <v>2</v>
      </c>
      <c r="E10" s="160">
        <v>2.5</v>
      </c>
      <c r="F10" s="160">
        <v>2.5</v>
      </c>
      <c r="G10" s="160">
        <v>1250</v>
      </c>
      <c r="H10" s="160">
        <v>40</v>
      </c>
      <c r="I10" s="160" t="s">
        <v>67</v>
      </c>
      <c r="J10" s="158"/>
      <c r="K10" s="158"/>
    </row>
    <row r="11" s="151" customFormat="1" ht="22.8" customHeight="1" spans="1:11">
      <c r="A11" s="158"/>
      <c r="B11" s="162"/>
      <c r="C11" s="163" t="s">
        <v>39</v>
      </c>
      <c r="D11" s="158">
        <v>2</v>
      </c>
      <c r="E11" s="160">
        <v>2.5</v>
      </c>
      <c r="F11" s="160">
        <v>2.5</v>
      </c>
      <c r="G11" s="160">
        <f>2.5*2000</f>
        <v>5000</v>
      </c>
      <c r="H11" s="160">
        <v>40</v>
      </c>
      <c r="I11" s="160" t="s">
        <v>133</v>
      </c>
      <c r="J11" s="158"/>
      <c r="K11" s="158"/>
    </row>
    <row r="12" s="151" customFormat="1" ht="22.8" customHeight="1" spans="1:11">
      <c r="A12" s="158"/>
      <c r="B12" s="162"/>
      <c r="C12" s="163" t="s">
        <v>38</v>
      </c>
      <c r="D12" s="158">
        <v>5</v>
      </c>
      <c r="E12" s="160">
        <v>4.25</v>
      </c>
      <c r="F12" s="160">
        <v>4.25</v>
      </c>
      <c r="G12" s="160">
        <v>1950</v>
      </c>
      <c r="H12" s="160">
        <v>80</v>
      </c>
      <c r="I12" s="160" t="s">
        <v>133</v>
      </c>
      <c r="J12" s="158"/>
      <c r="K12" s="158"/>
    </row>
    <row r="13" s="151" customFormat="1" ht="22.8" customHeight="1" spans="1:11">
      <c r="A13" s="158"/>
      <c r="B13" s="162"/>
      <c r="C13" s="163" t="s">
        <v>30</v>
      </c>
      <c r="D13" s="158">
        <v>32</v>
      </c>
      <c r="E13" s="160">
        <v>63.25</v>
      </c>
      <c r="F13" s="160">
        <v>63.25</v>
      </c>
      <c r="G13" s="160">
        <f>F13*1200</f>
        <v>75900</v>
      </c>
      <c r="H13" s="160" t="s">
        <v>134</v>
      </c>
      <c r="I13" s="160" t="s">
        <v>67</v>
      </c>
      <c r="J13" s="158"/>
      <c r="K13" s="158"/>
    </row>
    <row r="14" s="151" customFormat="1" ht="22.8" customHeight="1" spans="1:11">
      <c r="A14" s="158"/>
      <c r="B14" s="162"/>
      <c r="C14" s="163" t="s">
        <v>75</v>
      </c>
      <c r="D14" s="158">
        <v>3</v>
      </c>
      <c r="E14" s="160">
        <v>2</v>
      </c>
      <c r="F14" s="160">
        <v>2</v>
      </c>
      <c r="G14" s="160">
        <v>1600</v>
      </c>
      <c r="H14" s="160">
        <v>20</v>
      </c>
      <c r="J14" s="158"/>
      <c r="K14" s="158"/>
    </row>
    <row r="15" s="151" customFormat="1" ht="22.8" customHeight="1" spans="1:11">
      <c r="A15" s="158"/>
      <c r="B15" s="162"/>
      <c r="C15" s="163" t="s">
        <v>31</v>
      </c>
      <c r="D15" s="158">
        <v>8</v>
      </c>
      <c r="E15" s="160">
        <v>9.75</v>
      </c>
      <c r="F15" s="160">
        <v>9.75</v>
      </c>
      <c r="G15" s="160">
        <f>F15*320</f>
        <v>3120</v>
      </c>
      <c r="H15" s="160">
        <v>40</v>
      </c>
      <c r="I15" s="160" t="s">
        <v>67</v>
      </c>
      <c r="J15" s="158"/>
      <c r="K15" s="158"/>
    </row>
    <row r="16" s="151" customFormat="1" ht="22.8" customHeight="1" spans="1:11">
      <c r="A16" s="158"/>
      <c r="B16" s="162"/>
      <c r="C16" s="163" t="s">
        <v>29</v>
      </c>
      <c r="D16" s="158">
        <v>5</v>
      </c>
      <c r="E16" s="160">
        <v>9</v>
      </c>
      <c r="F16" s="160">
        <v>9</v>
      </c>
      <c r="G16" s="160">
        <f>F16*380</f>
        <v>3420</v>
      </c>
      <c r="H16" s="160">
        <v>30</v>
      </c>
      <c r="I16" s="160" t="s">
        <v>135</v>
      </c>
      <c r="J16" s="158"/>
      <c r="K16" s="158"/>
    </row>
    <row r="17" s="151" customFormat="1" ht="22.8" customHeight="1" spans="1:11">
      <c r="A17" s="158"/>
      <c r="B17" s="162"/>
      <c r="C17" s="163" t="s">
        <v>36</v>
      </c>
      <c r="D17" s="158">
        <v>5</v>
      </c>
      <c r="E17" s="160">
        <v>7</v>
      </c>
      <c r="F17" s="160">
        <v>7</v>
      </c>
      <c r="G17" s="160">
        <v>14000</v>
      </c>
      <c r="H17" s="160">
        <v>10</v>
      </c>
      <c r="I17" s="160" t="s">
        <v>67</v>
      </c>
      <c r="J17" s="158"/>
      <c r="K17" s="158"/>
    </row>
    <row r="18" s="151" customFormat="1" ht="22.8" customHeight="1" spans="1:11">
      <c r="A18" s="158"/>
      <c r="B18" s="162"/>
      <c r="C18" s="163" t="s">
        <v>44</v>
      </c>
      <c r="D18" s="158">
        <v>3</v>
      </c>
      <c r="E18" s="160">
        <v>7.5</v>
      </c>
      <c r="F18" s="160">
        <v>7.5</v>
      </c>
      <c r="G18" s="160">
        <f>F18*280</f>
        <v>2100</v>
      </c>
      <c r="H18" s="160">
        <v>30</v>
      </c>
      <c r="I18" s="160" t="s">
        <v>136</v>
      </c>
      <c r="J18" s="158"/>
      <c r="K18" s="158"/>
    </row>
    <row r="19" s="151" customFormat="1" ht="22.8" customHeight="1" spans="1:11">
      <c r="A19" s="158"/>
      <c r="B19" s="162"/>
      <c r="C19" s="163"/>
      <c r="D19" s="158"/>
      <c r="E19" s="160"/>
      <c r="F19" s="160"/>
      <c r="G19" s="160"/>
      <c r="H19" s="160"/>
      <c r="I19" s="160"/>
      <c r="J19" s="158"/>
      <c r="K19" s="158"/>
    </row>
    <row r="20" s="151" customFormat="1" ht="22.8" customHeight="1" spans="1:11">
      <c r="A20" s="158">
        <v>2</v>
      </c>
      <c r="B20" s="162" t="s">
        <v>137</v>
      </c>
      <c r="C20" s="163" t="s">
        <v>66</v>
      </c>
      <c r="D20" s="158">
        <v>1</v>
      </c>
      <c r="E20" s="160">
        <v>20</v>
      </c>
      <c r="F20" s="160">
        <v>20</v>
      </c>
      <c r="G20" s="160">
        <v>28200</v>
      </c>
      <c r="H20" s="160">
        <v>7.5</v>
      </c>
      <c r="I20" s="160" t="s">
        <v>67</v>
      </c>
      <c r="J20" s="158"/>
      <c r="K20" s="158"/>
    </row>
    <row r="21" s="151" customFormat="1" ht="22.8" customHeight="1" spans="1:11">
      <c r="A21" s="158"/>
      <c r="B21" s="162"/>
      <c r="C21" s="163" t="s">
        <v>41</v>
      </c>
      <c r="D21" s="158">
        <v>2</v>
      </c>
      <c r="E21" s="160">
        <v>7</v>
      </c>
      <c r="F21" s="160">
        <v>5</v>
      </c>
      <c r="G21" s="160">
        <v>1500</v>
      </c>
      <c r="H21" s="160">
        <v>100</v>
      </c>
      <c r="I21" s="160" t="s">
        <v>132</v>
      </c>
      <c r="J21" s="158"/>
      <c r="K21" s="158"/>
    </row>
    <row r="22" s="151" customFormat="1" ht="22.8" customHeight="1" spans="1:11">
      <c r="A22" s="158"/>
      <c r="B22" s="162"/>
      <c r="C22" s="163" t="s">
        <v>39</v>
      </c>
      <c r="D22" s="158">
        <v>1</v>
      </c>
      <c r="E22" s="160">
        <v>3.5</v>
      </c>
      <c r="F22" s="160">
        <v>3.5</v>
      </c>
      <c r="G22" s="160">
        <v>8000</v>
      </c>
      <c r="H22" s="160" t="s">
        <v>138</v>
      </c>
      <c r="I22" s="160" t="s">
        <v>133</v>
      </c>
      <c r="J22" s="158"/>
      <c r="K22" s="158"/>
    </row>
    <row r="23" s="151" customFormat="1" ht="22.8" customHeight="1" spans="1:11">
      <c r="A23" s="158"/>
      <c r="B23" s="162"/>
      <c r="C23" s="163" t="s">
        <v>38</v>
      </c>
      <c r="D23" s="158">
        <v>1</v>
      </c>
      <c r="E23" s="160">
        <v>4</v>
      </c>
      <c r="F23" s="160">
        <v>4</v>
      </c>
      <c r="G23" s="160">
        <v>1600</v>
      </c>
      <c r="H23" s="160">
        <v>80</v>
      </c>
      <c r="I23" s="160" t="s">
        <v>133</v>
      </c>
      <c r="J23" s="158"/>
      <c r="K23" s="158"/>
    </row>
    <row r="24" s="151" customFormat="1" ht="22.8" customHeight="1" spans="1:11">
      <c r="A24" s="158"/>
      <c r="B24" s="162"/>
      <c r="C24" s="163" t="s">
        <v>75</v>
      </c>
      <c r="D24" s="158">
        <v>2</v>
      </c>
      <c r="E24" s="160">
        <v>7</v>
      </c>
      <c r="F24" s="160">
        <v>7</v>
      </c>
      <c r="G24" s="160">
        <v>5600</v>
      </c>
      <c r="H24" s="160">
        <v>20</v>
      </c>
      <c r="I24" s="160" t="s">
        <v>67</v>
      </c>
      <c r="J24" s="158"/>
      <c r="K24" s="158"/>
    </row>
    <row r="25" s="151" customFormat="1" ht="22.8" customHeight="1" spans="1:11">
      <c r="A25" s="158"/>
      <c r="B25" s="162"/>
      <c r="C25" s="163" t="s">
        <v>44</v>
      </c>
      <c r="D25" s="158">
        <v>1</v>
      </c>
      <c r="E25" s="160">
        <v>3</v>
      </c>
      <c r="F25" s="160">
        <v>3</v>
      </c>
      <c r="G25" s="160">
        <f>F25*280</f>
        <v>840</v>
      </c>
      <c r="H25" s="160">
        <v>30</v>
      </c>
      <c r="I25" s="160" t="s">
        <v>136</v>
      </c>
      <c r="J25" s="158"/>
      <c r="K25" s="158"/>
    </row>
    <row r="26" s="151" customFormat="1" ht="22.8" customHeight="1" spans="1:11">
      <c r="A26" s="158"/>
      <c r="B26" s="162"/>
      <c r="C26" s="163"/>
      <c r="D26" s="158"/>
      <c r="E26" s="160"/>
      <c r="F26" s="160"/>
      <c r="G26" s="160"/>
      <c r="H26" s="160"/>
      <c r="I26" s="160"/>
      <c r="J26" s="158"/>
      <c r="K26" s="158"/>
    </row>
    <row r="27" s="151" customFormat="1" ht="22.8" customHeight="1" spans="1:11">
      <c r="A27" s="158">
        <v>3</v>
      </c>
      <c r="B27" s="162" t="s">
        <v>139</v>
      </c>
      <c r="C27" s="163" t="s">
        <v>38</v>
      </c>
      <c r="D27" s="158">
        <v>1</v>
      </c>
      <c r="E27" s="160">
        <v>4</v>
      </c>
      <c r="F27" s="160">
        <v>4</v>
      </c>
      <c r="G27" s="160">
        <f>F27*410</f>
        <v>1640</v>
      </c>
      <c r="H27" s="160">
        <v>80</v>
      </c>
      <c r="I27" s="160" t="s">
        <v>133</v>
      </c>
      <c r="J27" s="158"/>
      <c r="K27" s="158"/>
    </row>
    <row r="28" s="151" customFormat="1" ht="22.8" customHeight="1" spans="1:11">
      <c r="A28" s="158"/>
      <c r="B28" s="162"/>
      <c r="C28" s="163" t="s">
        <v>75</v>
      </c>
      <c r="D28" s="158">
        <v>1</v>
      </c>
      <c r="E28" s="160">
        <v>1</v>
      </c>
      <c r="F28" s="160">
        <v>1</v>
      </c>
      <c r="G28" s="160">
        <v>800</v>
      </c>
      <c r="H28" s="160">
        <v>20</v>
      </c>
      <c r="I28" s="160" t="s">
        <v>67</v>
      </c>
      <c r="J28" s="158"/>
      <c r="K28" s="158"/>
    </row>
    <row r="29" s="151" customFormat="1" ht="22.8" customHeight="1" spans="1:11">
      <c r="A29" s="158"/>
      <c r="B29" s="162"/>
      <c r="C29" s="163"/>
      <c r="D29" s="158"/>
      <c r="E29" s="160"/>
      <c r="F29" s="160"/>
      <c r="G29" s="160"/>
      <c r="H29" s="160"/>
      <c r="I29" s="160"/>
      <c r="J29" s="158"/>
      <c r="K29" s="158"/>
    </row>
    <row r="30" s="151" customFormat="1" ht="22.8" customHeight="1" spans="1:11">
      <c r="A30" s="158">
        <v>4</v>
      </c>
      <c r="B30" s="162" t="s">
        <v>140</v>
      </c>
      <c r="C30" s="163" t="s">
        <v>66</v>
      </c>
      <c r="D30" s="158">
        <v>30</v>
      </c>
      <c r="E30" s="160">
        <v>271</v>
      </c>
      <c r="F30" s="160">
        <v>271</v>
      </c>
      <c r="G30" s="160">
        <v>382110</v>
      </c>
      <c r="H30" s="160">
        <v>7.5</v>
      </c>
      <c r="I30" s="160" t="s">
        <v>67</v>
      </c>
      <c r="J30" s="158"/>
      <c r="K30" s="158"/>
    </row>
    <row r="31" s="151" customFormat="1" ht="22.8" customHeight="1" spans="1:11">
      <c r="A31" s="158"/>
      <c r="B31" s="162"/>
      <c r="C31" s="163" t="s">
        <v>78</v>
      </c>
      <c r="D31" s="158">
        <v>1</v>
      </c>
      <c r="E31" s="160">
        <v>2</v>
      </c>
      <c r="F31" s="160">
        <v>2</v>
      </c>
      <c r="G31" s="160">
        <v>900</v>
      </c>
      <c r="H31" s="160">
        <v>30</v>
      </c>
      <c r="I31" s="160" t="s">
        <v>131</v>
      </c>
      <c r="J31" s="158"/>
      <c r="K31" s="158"/>
    </row>
    <row r="32" s="151" customFormat="1" ht="22.8" customHeight="1" spans="1:11">
      <c r="A32" s="158"/>
      <c r="B32" s="162"/>
      <c r="C32" s="163" t="s">
        <v>32</v>
      </c>
      <c r="D32" s="158">
        <v>3</v>
      </c>
      <c r="E32" s="160">
        <v>12</v>
      </c>
      <c r="F32" s="160">
        <v>12</v>
      </c>
      <c r="G32" s="160">
        <v>18000</v>
      </c>
      <c r="H32" s="160">
        <v>30</v>
      </c>
      <c r="I32" s="160" t="s">
        <v>80</v>
      </c>
      <c r="J32" s="158"/>
      <c r="K32" s="158"/>
    </row>
    <row r="33" s="151" customFormat="1" ht="22.8" customHeight="1" spans="1:11">
      <c r="A33" s="158"/>
      <c r="B33" s="162"/>
      <c r="C33" s="163" t="s">
        <v>41</v>
      </c>
      <c r="D33" s="158">
        <v>1</v>
      </c>
      <c r="E33" s="160">
        <v>2</v>
      </c>
      <c r="F33" s="160"/>
      <c r="G33" s="160"/>
      <c r="H33" s="160"/>
      <c r="I33" s="160" t="s">
        <v>132</v>
      </c>
      <c r="J33" s="158">
        <v>2</v>
      </c>
      <c r="K33" s="158"/>
    </row>
    <row r="34" s="151" customFormat="1" ht="22.8" customHeight="1" spans="1:11">
      <c r="A34" s="158"/>
      <c r="B34" s="162"/>
      <c r="C34" s="163" t="s">
        <v>42</v>
      </c>
      <c r="D34" s="158">
        <v>2</v>
      </c>
      <c r="E34" s="160">
        <v>2</v>
      </c>
      <c r="F34" s="160">
        <v>2</v>
      </c>
      <c r="G34" s="160">
        <v>1250</v>
      </c>
      <c r="H34" s="160">
        <v>40</v>
      </c>
      <c r="I34" s="160" t="s">
        <v>67</v>
      </c>
      <c r="J34" s="158"/>
      <c r="K34" s="158"/>
    </row>
    <row r="35" s="151" customFormat="1" ht="22.8" customHeight="1" spans="1:11">
      <c r="A35" s="158"/>
      <c r="B35" s="162"/>
      <c r="C35" s="163" t="s">
        <v>34</v>
      </c>
      <c r="D35" s="158">
        <v>1</v>
      </c>
      <c r="E35" s="160">
        <v>14</v>
      </c>
      <c r="F35" s="160">
        <v>14</v>
      </c>
      <c r="G35" s="160">
        <v>80000</v>
      </c>
      <c r="H35" s="160">
        <v>20</v>
      </c>
      <c r="I35" s="160" t="s">
        <v>67</v>
      </c>
      <c r="J35" s="158"/>
      <c r="K35" s="158"/>
    </row>
    <row r="36" s="151" customFormat="1" ht="22.8" customHeight="1" spans="1:11">
      <c r="A36" s="158"/>
      <c r="B36" s="162"/>
      <c r="C36" s="163" t="s">
        <v>30</v>
      </c>
      <c r="D36" s="158">
        <v>1</v>
      </c>
      <c r="E36" s="160">
        <v>6</v>
      </c>
      <c r="F36" s="160">
        <v>6</v>
      </c>
      <c r="G36" s="160">
        <f>6*1200</f>
        <v>7200</v>
      </c>
      <c r="H36" s="160" t="s">
        <v>134</v>
      </c>
      <c r="I36" s="160" t="s">
        <v>67</v>
      </c>
      <c r="J36" s="158"/>
      <c r="K36" s="158"/>
    </row>
    <row r="37" s="151" customFormat="1" ht="22.8" customHeight="1" spans="1:11">
      <c r="A37" s="158"/>
      <c r="B37" s="162"/>
      <c r="C37" s="163" t="s">
        <v>31</v>
      </c>
      <c r="D37" s="158">
        <v>1</v>
      </c>
      <c r="E37" s="160">
        <v>1</v>
      </c>
      <c r="F37" s="160">
        <v>1</v>
      </c>
      <c r="G37" s="160">
        <v>320</v>
      </c>
      <c r="H37" s="160">
        <v>40</v>
      </c>
      <c r="I37" s="160" t="s">
        <v>67</v>
      </c>
      <c r="J37" s="158"/>
      <c r="K37" s="158"/>
    </row>
    <row r="38" s="151" customFormat="1" ht="22.8" customHeight="1" spans="1:11">
      <c r="A38" s="158"/>
      <c r="B38" s="162"/>
      <c r="C38" s="163" t="s">
        <v>29</v>
      </c>
      <c r="D38" s="158">
        <v>1</v>
      </c>
      <c r="E38" s="160">
        <v>6</v>
      </c>
      <c r="F38" s="160">
        <v>6</v>
      </c>
      <c r="G38" s="160">
        <v>1920</v>
      </c>
      <c r="H38" s="160"/>
      <c r="I38" s="160" t="s">
        <v>135</v>
      </c>
      <c r="J38" s="158"/>
      <c r="K38" s="158"/>
    </row>
    <row r="39" s="151" customFormat="1" ht="22.8" customHeight="1" spans="1:11">
      <c r="A39" s="158"/>
      <c r="B39" s="162"/>
      <c r="C39" s="163" t="s">
        <v>36</v>
      </c>
      <c r="D39" s="158">
        <v>1</v>
      </c>
      <c r="E39" s="160">
        <v>4</v>
      </c>
      <c r="F39" s="160">
        <v>4</v>
      </c>
      <c r="G39" s="160">
        <v>8000</v>
      </c>
      <c r="H39" s="160">
        <v>10</v>
      </c>
      <c r="I39" s="160" t="s">
        <v>67</v>
      </c>
      <c r="J39" s="158"/>
      <c r="K39" s="158"/>
    </row>
    <row r="40" s="151" customFormat="1" ht="22.8" customHeight="1" spans="1:11">
      <c r="A40" s="158"/>
      <c r="B40" s="162"/>
      <c r="C40" s="163"/>
      <c r="D40" s="158"/>
      <c r="E40" s="160"/>
      <c r="F40" s="160"/>
      <c r="G40" s="160"/>
      <c r="H40" s="160"/>
      <c r="I40" s="160"/>
      <c r="J40" s="158"/>
      <c r="K40" s="158"/>
    </row>
    <row r="41" s="151" customFormat="1" ht="22.8" customHeight="1" spans="1:11">
      <c r="A41" s="158">
        <v>5</v>
      </c>
      <c r="B41" s="162" t="s">
        <v>141</v>
      </c>
      <c r="C41" s="163" t="s">
        <v>66</v>
      </c>
      <c r="D41" s="158">
        <v>1</v>
      </c>
      <c r="E41" s="160">
        <v>15</v>
      </c>
      <c r="F41" s="160">
        <v>15</v>
      </c>
      <c r="G41" s="160">
        <v>21150</v>
      </c>
      <c r="H41" s="160">
        <v>7.5</v>
      </c>
      <c r="I41" s="160" t="s">
        <v>67</v>
      </c>
      <c r="J41" s="158"/>
      <c r="K41" s="158"/>
    </row>
    <row r="42" s="151" customFormat="1" ht="22.8" customHeight="1" spans="1:11">
      <c r="A42" s="158"/>
      <c r="B42" s="162"/>
      <c r="C42" s="163" t="s">
        <v>78</v>
      </c>
      <c r="D42" s="158">
        <v>2</v>
      </c>
      <c r="E42" s="160">
        <v>6</v>
      </c>
      <c r="F42" s="160">
        <v>6</v>
      </c>
      <c r="G42" s="160">
        <v>2700</v>
      </c>
      <c r="H42" s="160">
        <v>30</v>
      </c>
      <c r="I42" s="160" t="s">
        <v>131</v>
      </c>
      <c r="J42" s="158"/>
      <c r="K42" s="158"/>
    </row>
    <row r="43" s="151" customFormat="1" ht="22.8" customHeight="1" spans="1:11">
      <c r="A43" s="158"/>
      <c r="B43" s="162"/>
      <c r="C43" s="163" t="s">
        <v>32</v>
      </c>
      <c r="D43" s="158">
        <v>5</v>
      </c>
      <c r="E43" s="160">
        <v>20</v>
      </c>
      <c r="F43" s="160">
        <v>20</v>
      </c>
      <c r="G43" s="160">
        <v>30000</v>
      </c>
      <c r="H43" s="160">
        <v>30</v>
      </c>
      <c r="I43" s="160" t="s">
        <v>80</v>
      </c>
      <c r="J43" s="158"/>
      <c r="K43" s="158"/>
    </row>
    <row r="44" s="151" customFormat="1" ht="22.8" customHeight="1" spans="1:11">
      <c r="A44" s="158"/>
      <c r="B44" s="162"/>
      <c r="C44" s="163" t="s">
        <v>42</v>
      </c>
      <c r="D44" s="158">
        <v>1</v>
      </c>
      <c r="E44" s="160">
        <v>3</v>
      </c>
      <c r="F44" s="160">
        <v>3</v>
      </c>
      <c r="G44" s="160">
        <v>3750</v>
      </c>
      <c r="H44" s="160">
        <v>40</v>
      </c>
      <c r="I44" s="160" t="s">
        <v>67</v>
      </c>
      <c r="J44" s="158"/>
      <c r="K44" s="158"/>
    </row>
    <row r="45" s="151" customFormat="1" ht="22.8" customHeight="1" spans="1:11">
      <c r="A45" s="158"/>
      <c r="B45" s="162"/>
      <c r="C45" s="163" t="s">
        <v>38</v>
      </c>
      <c r="D45" s="158">
        <v>7</v>
      </c>
      <c r="E45" s="160">
        <v>19</v>
      </c>
      <c r="F45" s="160">
        <v>19</v>
      </c>
      <c r="G45" s="160">
        <f>19*410</f>
        <v>7790</v>
      </c>
      <c r="H45" s="160">
        <v>80</v>
      </c>
      <c r="I45" s="160" t="s">
        <v>133</v>
      </c>
      <c r="J45" s="158"/>
      <c r="K45" s="158"/>
    </row>
    <row r="46" s="151" customFormat="1" ht="22.8" customHeight="1" spans="1:11">
      <c r="A46" s="158"/>
      <c r="B46" s="162"/>
      <c r="C46" s="163" t="s">
        <v>30</v>
      </c>
      <c r="D46" s="158">
        <v>2</v>
      </c>
      <c r="E46" s="160">
        <v>4</v>
      </c>
      <c r="F46" s="160">
        <v>4</v>
      </c>
      <c r="G46" s="160">
        <f>4*1200</f>
        <v>4800</v>
      </c>
      <c r="H46" s="160" t="s">
        <v>134</v>
      </c>
      <c r="I46" s="160" t="s">
        <v>67</v>
      </c>
      <c r="J46" s="158"/>
      <c r="K46" s="158"/>
    </row>
    <row r="47" s="151" customFormat="1" ht="22.8" customHeight="1" spans="1:11">
      <c r="A47" s="158"/>
      <c r="B47" s="162"/>
      <c r="C47" s="163" t="s">
        <v>75</v>
      </c>
      <c r="D47" s="158">
        <v>2</v>
      </c>
      <c r="E47" s="160">
        <v>11</v>
      </c>
      <c r="F47" s="160">
        <v>11</v>
      </c>
      <c r="G47" s="160">
        <f>11*800</f>
        <v>8800</v>
      </c>
      <c r="H47" s="160">
        <v>20</v>
      </c>
      <c r="I47" s="160" t="s">
        <v>67</v>
      </c>
      <c r="J47" s="158"/>
      <c r="K47" s="158"/>
    </row>
    <row r="48" s="151" customFormat="1" ht="22.8" customHeight="1" spans="1:11">
      <c r="A48" s="158"/>
      <c r="B48" s="162"/>
      <c r="C48" s="163" t="s">
        <v>29</v>
      </c>
      <c r="D48" s="158">
        <v>1</v>
      </c>
      <c r="E48" s="160">
        <v>1</v>
      </c>
      <c r="F48" s="160">
        <v>1</v>
      </c>
      <c r="G48" s="160">
        <v>350</v>
      </c>
      <c r="H48" s="160">
        <v>30</v>
      </c>
      <c r="I48" s="160" t="s">
        <v>135</v>
      </c>
      <c r="J48" s="158"/>
      <c r="K48" s="158"/>
    </row>
    <row r="49" s="151" customFormat="1" ht="22.8" customHeight="1" spans="1:11">
      <c r="A49" s="158"/>
      <c r="B49" s="162"/>
      <c r="C49" s="163" t="s">
        <v>36</v>
      </c>
      <c r="D49" s="158">
        <v>1</v>
      </c>
      <c r="E49" s="160">
        <v>1</v>
      </c>
      <c r="F49" s="160">
        <v>1</v>
      </c>
      <c r="G49" s="160">
        <v>2000</v>
      </c>
      <c r="H49" s="160">
        <v>10</v>
      </c>
      <c r="I49" s="160" t="s">
        <v>67</v>
      </c>
      <c r="J49" s="158"/>
      <c r="K49" s="158"/>
    </row>
    <row r="50" s="151" customFormat="1" ht="22.8" customHeight="1" spans="1:11">
      <c r="A50" s="158"/>
      <c r="B50" s="162"/>
      <c r="C50" s="163"/>
      <c r="D50" s="158"/>
      <c r="E50" s="160"/>
      <c r="F50" s="160"/>
      <c r="G50" s="160"/>
      <c r="H50" s="160"/>
      <c r="I50" s="160"/>
      <c r="J50" s="158"/>
      <c r="K50" s="158"/>
    </row>
    <row r="51" s="151" customFormat="1" ht="22.8" customHeight="1" spans="1:11">
      <c r="A51" s="158">
        <v>6</v>
      </c>
      <c r="B51" s="162" t="s">
        <v>142</v>
      </c>
      <c r="C51" s="163" t="s">
        <v>66</v>
      </c>
      <c r="D51" s="158">
        <v>2</v>
      </c>
      <c r="E51" s="160">
        <v>8</v>
      </c>
      <c r="F51" s="160">
        <v>8</v>
      </c>
      <c r="G51" s="160">
        <v>11280</v>
      </c>
      <c r="H51" s="160">
        <v>7.5</v>
      </c>
      <c r="I51" s="160" t="s">
        <v>67</v>
      </c>
      <c r="J51" s="158"/>
      <c r="K51" s="158"/>
    </row>
    <row r="52" s="151" customFormat="1" ht="22.8" customHeight="1" spans="1:11">
      <c r="A52" s="158"/>
      <c r="B52" s="162"/>
      <c r="C52" s="163" t="s">
        <v>78</v>
      </c>
      <c r="D52" s="158">
        <v>4</v>
      </c>
      <c r="E52" s="160">
        <v>13</v>
      </c>
      <c r="F52" s="160">
        <v>8</v>
      </c>
      <c r="G52" s="160">
        <v>3600</v>
      </c>
      <c r="H52" s="160">
        <v>30</v>
      </c>
      <c r="I52" s="160" t="s">
        <v>131</v>
      </c>
      <c r="J52" s="158"/>
      <c r="K52" s="158"/>
    </row>
    <row r="53" s="151" customFormat="1" ht="22.8" customHeight="1" spans="1:11">
      <c r="A53" s="158"/>
      <c r="B53" s="162"/>
      <c r="C53" s="163" t="s">
        <v>42</v>
      </c>
      <c r="D53" s="158">
        <v>3</v>
      </c>
      <c r="E53" s="160">
        <v>10</v>
      </c>
      <c r="F53" s="160">
        <v>10</v>
      </c>
      <c r="G53" s="160">
        <v>12500</v>
      </c>
      <c r="H53" s="160">
        <v>40</v>
      </c>
      <c r="I53" s="160" t="s">
        <v>67</v>
      </c>
      <c r="J53" s="158"/>
      <c r="K53" s="158"/>
    </row>
    <row r="54" s="151" customFormat="1" ht="22.8" customHeight="1" spans="1:11">
      <c r="A54" s="158"/>
      <c r="B54" s="162"/>
      <c r="C54" s="163" t="s">
        <v>75</v>
      </c>
      <c r="D54" s="158">
        <v>2</v>
      </c>
      <c r="E54" s="160">
        <v>4</v>
      </c>
      <c r="F54" s="160">
        <v>4</v>
      </c>
      <c r="G54" s="160">
        <v>3200</v>
      </c>
      <c r="H54" s="160">
        <v>20</v>
      </c>
      <c r="I54" s="160" t="s">
        <v>67</v>
      </c>
      <c r="J54" s="158"/>
      <c r="K54" s="158"/>
    </row>
    <row r="55" s="151" customFormat="1" ht="22.8" customHeight="1" spans="1:11">
      <c r="A55" s="158"/>
      <c r="B55" s="162"/>
      <c r="C55" s="163"/>
      <c r="D55" s="158"/>
      <c r="E55" s="160"/>
      <c r="F55" s="160"/>
      <c r="G55" s="160"/>
      <c r="H55" s="160"/>
      <c r="I55" s="160"/>
      <c r="J55" s="158"/>
      <c r="K55" s="158"/>
    </row>
    <row r="56" s="151" customFormat="1" ht="22.8" customHeight="1" spans="1:11">
      <c r="A56" s="158"/>
      <c r="B56" s="162"/>
      <c r="C56" s="163"/>
      <c r="D56" s="158"/>
      <c r="E56" s="160"/>
      <c r="F56" s="160"/>
      <c r="G56" s="160"/>
      <c r="H56" s="160"/>
      <c r="I56" s="160"/>
      <c r="J56" s="158"/>
      <c r="K56" s="158"/>
    </row>
    <row r="57" s="151" customFormat="1" ht="22.8" customHeight="1" spans="1:11">
      <c r="A57" s="158">
        <v>7</v>
      </c>
      <c r="B57" s="162" t="s">
        <v>143</v>
      </c>
      <c r="C57" s="163" t="s">
        <v>66</v>
      </c>
      <c r="D57" s="158">
        <v>13</v>
      </c>
      <c r="E57" s="160">
        <v>99.75</v>
      </c>
      <c r="F57" s="160">
        <v>99.75</v>
      </c>
      <c r="G57" s="160">
        <v>140647</v>
      </c>
      <c r="H57" s="160">
        <v>7.5</v>
      </c>
      <c r="I57" s="160" t="s">
        <v>67</v>
      </c>
      <c r="J57" s="158"/>
      <c r="K57" s="158"/>
    </row>
    <row r="58" s="151" customFormat="1" ht="22.8" customHeight="1" spans="1:11">
      <c r="A58" s="158"/>
      <c r="B58" s="162"/>
      <c r="C58" s="163" t="s">
        <v>32</v>
      </c>
      <c r="D58" s="158">
        <v>1</v>
      </c>
      <c r="E58" s="160">
        <v>4</v>
      </c>
      <c r="F58" s="160">
        <v>4</v>
      </c>
      <c r="G58" s="160">
        <v>6000</v>
      </c>
      <c r="H58" s="160">
        <v>30</v>
      </c>
      <c r="I58" s="160" t="s">
        <v>80</v>
      </c>
      <c r="J58" s="158"/>
      <c r="K58" s="158"/>
    </row>
    <row r="59" s="151" customFormat="1" ht="22.8" customHeight="1" spans="1:11">
      <c r="A59" s="158"/>
      <c r="B59" s="162"/>
      <c r="C59" s="163" t="s">
        <v>41</v>
      </c>
      <c r="D59" s="158">
        <v>1</v>
      </c>
      <c r="E59" s="160">
        <v>7</v>
      </c>
      <c r="F59" s="160"/>
      <c r="G59" s="160"/>
      <c r="H59" s="160"/>
      <c r="I59" s="160" t="s">
        <v>132</v>
      </c>
      <c r="J59" s="158">
        <v>7</v>
      </c>
      <c r="K59" s="158"/>
    </row>
    <row r="60" s="151" customFormat="1" ht="22.8" customHeight="1" spans="1:11">
      <c r="A60" s="158"/>
      <c r="B60" s="162"/>
      <c r="C60" s="163" t="s">
        <v>42</v>
      </c>
      <c r="D60" s="158">
        <v>2</v>
      </c>
      <c r="E60" s="160">
        <v>3</v>
      </c>
      <c r="F60" s="160">
        <v>3</v>
      </c>
      <c r="G60" s="160">
        <v>3750</v>
      </c>
      <c r="H60" s="160">
        <v>40</v>
      </c>
      <c r="I60" s="160" t="s">
        <v>67</v>
      </c>
      <c r="J60" s="158"/>
      <c r="K60" s="158"/>
    </row>
    <row r="61" s="151" customFormat="1" ht="22.8" customHeight="1" spans="1:11">
      <c r="A61" s="158"/>
      <c r="B61" s="162"/>
      <c r="C61" s="163" t="s">
        <v>30</v>
      </c>
      <c r="D61" s="158">
        <v>2</v>
      </c>
      <c r="E61" s="160">
        <v>1.5</v>
      </c>
      <c r="F61" s="160">
        <v>1.5</v>
      </c>
      <c r="G61" s="160">
        <f>F61*1200</f>
        <v>1800</v>
      </c>
      <c r="H61" s="160" t="s">
        <v>144</v>
      </c>
      <c r="I61" s="160" t="s">
        <v>67</v>
      </c>
      <c r="J61" s="158"/>
      <c r="K61" s="158"/>
    </row>
    <row r="62" s="151" customFormat="1" ht="22.8" customHeight="1" spans="1:11">
      <c r="A62" s="158"/>
      <c r="B62" s="162"/>
      <c r="C62" s="163" t="s">
        <v>75</v>
      </c>
      <c r="D62" s="158">
        <v>2</v>
      </c>
      <c r="E62" s="160">
        <v>7</v>
      </c>
      <c r="F62" s="160">
        <v>7</v>
      </c>
      <c r="G62" s="160">
        <v>5600</v>
      </c>
      <c r="H62" s="160">
        <v>20</v>
      </c>
      <c r="I62" s="160" t="s">
        <v>67</v>
      </c>
      <c r="J62" s="158"/>
      <c r="K62" s="158"/>
    </row>
    <row r="63" s="151" customFormat="1" ht="22.8" customHeight="1" spans="1:11">
      <c r="A63" s="158"/>
      <c r="B63" s="162"/>
      <c r="C63" s="163" t="s">
        <v>29</v>
      </c>
      <c r="D63" s="158">
        <v>2</v>
      </c>
      <c r="E63" s="160">
        <v>4</v>
      </c>
      <c r="F63" s="160">
        <v>4</v>
      </c>
      <c r="G63" s="160">
        <f>F63*320</f>
        <v>1280</v>
      </c>
      <c r="H63" s="160"/>
      <c r="I63" s="160" t="s">
        <v>135</v>
      </c>
      <c r="J63" s="158"/>
      <c r="K63" s="158"/>
    </row>
    <row r="64" s="151" customFormat="1" ht="22.8" customHeight="1" spans="1:11">
      <c r="A64" s="158"/>
      <c r="B64" s="162"/>
      <c r="C64" s="163" t="s">
        <v>36</v>
      </c>
      <c r="D64" s="158">
        <v>1</v>
      </c>
      <c r="E64" s="160">
        <v>1</v>
      </c>
      <c r="F64" s="160">
        <v>1</v>
      </c>
      <c r="G64" s="160">
        <v>2000</v>
      </c>
      <c r="H64" s="160">
        <v>10</v>
      </c>
      <c r="I64" s="160" t="s">
        <v>67</v>
      </c>
      <c r="J64" s="158"/>
      <c r="K64" s="158"/>
    </row>
    <row r="65" s="151" customFormat="1" ht="22.8" customHeight="1" spans="1:11">
      <c r="A65" s="158"/>
      <c r="B65" s="162"/>
      <c r="C65" s="163" t="s">
        <v>44</v>
      </c>
      <c r="D65" s="158">
        <v>2</v>
      </c>
      <c r="E65" s="160">
        <v>4</v>
      </c>
      <c r="F65" s="160">
        <v>4</v>
      </c>
      <c r="G65" s="160">
        <f>F65*280</f>
        <v>1120</v>
      </c>
      <c r="H65" s="160">
        <v>30</v>
      </c>
      <c r="I65" s="160" t="s">
        <v>136</v>
      </c>
      <c r="J65" s="158"/>
      <c r="K65" s="158"/>
    </row>
    <row r="66" s="151" customFormat="1" ht="22.8" customHeight="1" spans="1:11">
      <c r="A66" s="158"/>
      <c r="B66" s="162"/>
      <c r="C66" s="163"/>
      <c r="D66" s="158"/>
      <c r="E66" s="160"/>
      <c r="F66" s="160"/>
      <c r="G66" s="160"/>
      <c r="H66" s="160"/>
      <c r="I66" s="160"/>
      <c r="J66" s="158"/>
      <c r="K66" s="158"/>
    </row>
    <row r="67" s="151" customFormat="1" ht="22.8" customHeight="1" spans="1:11">
      <c r="A67" s="158">
        <v>8</v>
      </c>
      <c r="B67" s="162" t="s">
        <v>145</v>
      </c>
      <c r="C67" s="163" t="s">
        <v>66</v>
      </c>
      <c r="D67" s="158">
        <v>7</v>
      </c>
      <c r="E67" s="160">
        <v>54.75</v>
      </c>
      <c r="F67" s="160">
        <v>54.72</v>
      </c>
      <c r="G67" s="160">
        <v>77197</v>
      </c>
      <c r="H67" s="160">
        <v>7.5</v>
      </c>
      <c r="I67" s="160" t="s">
        <v>67</v>
      </c>
      <c r="J67" s="158"/>
      <c r="K67" s="158"/>
    </row>
    <row r="68" s="151" customFormat="1" ht="22.8" customHeight="1" spans="1:11">
      <c r="A68" s="158"/>
      <c r="B68" s="162"/>
      <c r="C68" s="163" t="s">
        <v>41</v>
      </c>
      <c r="D68" s="158">
        <v>1</v>
      </c>
      <c r="E68" s="160">
        <v>7</v>
      </c>
      <c r="F68" s="160"/>
      <c r="G68" s="160"/>
      <c r="H68" s="160"/>
      <c r="I68" s="160" t="s">
        <v>132</v>
      </c>
      <c r="J68" s="158">
        <v>7</v>
      </c>
      <c r="K68" s="158"/>
    </row>
    <row r="69" s="151" customFormat="1" ht="22.8" customHeight="1" spans="1:11">
      <c r="A69" s="158"/>
      <c r="B69" s="162"/>
      <c r="C69" s="163"/>
      <c r="D69" s="158"/>
      <c r="E69" s="160"/>
      <c r="F69" s="160"/>
      <c r="G69" s="160"/>
      <c r="H69" s="160"/>
      <c r="I69" s="160"/>
      <c r="J69" s="158"/>
      <c r="K69" s="158"/>
    </row>
    <row r="70" s="151" customFormat="1" ht="22.8" customHeight="1" spans="1:11">
      <c r="A70" s="158">
        <v>9</v>
      </c>
      <c r="B70" s="162" t="s">
        <v>146</v>
      </c>
      <c r="C70" s="163" t="s">
        <v>78</v>
      </c>
      <c r="D70" s="158">
        <v>1</v>
      </c>
      <c r="E70" s="160">
        <v>3</v>
      </c>
      <c r="F70" s="160">
        <v>3</v>
      </c>
      <c r="G70" s="160">
        <v>1350</v>
      </c>
      <c r="H70" s="160">
        <v>30</v>
      </c>
      <c r="I70" s="160" t="s">
        <v>131</v>
      </c>
      <c r="J70" s="158"/>
      <c r="K70" s="158"/>
    </row>
    <row r="71" s="151" customFormat="1" ht="22.8" customHeight="1" spans="1:11">
      <c r="A71" s="158"/>
      <c r="B71" s="158"/>
      <c r="C71" s="163" t="s">
        <v>32</v>
      </c>
      <c r="D71" s="158">
        <v>2</v>
      </c>
      <c r="E71" s="160">
        <v>4</v>
      </c>
      <c r="F71" s="160"/>
      <c r="G71" s="160"/>
      <c r="H71" s="160"/>
      <c r="I71" s="160"/>
      <c r="J71" s="158">
        <v>4</v>
      </c>
      <c r="K71" s="158"/>
    </row>
    <row r="72" s="151" customFormat="1" ht="22.8" customHeight="1" spans="1:11">
      <c r="A72" s="158"/>
      <c r="B72" s="158"/>
      <c r="C72" s="163" t="s">
        <v>41</v>
      </c>
      <c r="D72" s="158">
        <v>2</v>
      </c>
      <c r="E72" s="160">
        <v>19</v>
      </c>
      <c r="F72" s="160"/>
      <c r="G72" s="160"/>
      <c r="H72" s="160"/>
      <c r="I72" s="160" t="s">
        <v>132</v>
      </c>
      <c r="J72" s="158">
        <v>19</v>
      </c>
      <c r="K72" s="158"/>
    </row>
    <row r="73" s="151" customFormat="1" ht="22.8" customHeight="1" spans="1:11">
      <c r="A73" s="158"/>
      <c r="B73" s="158"/>
      <c r="C73" s="163" t="s">
        <v>29</v>
      </c>
      <c r="D73" s="158">
        <v>2</v>
      </c>
      <c r="E73" s="160">
        <v>2.25</v>
      </c>
      <c r="F73" s="160">
        <v>2.25</v>
      </c>
      <c r="G73" s="160">
        <f>F73*320</f>
        <v>720</v>
      </c>
      <c r="H73" s="160">
        <v>30</v>
      </c>
      <c r="I73" s="160" t="s">
        <v>135</v>
      </c>
      <c r="J73" s="158"/>
      <c r="K73" s="158"/>
    </row>
    <row r="74" ht="22.8" customHeight="1" spans="1:11">
      <c r="A74" s="164"/>
      <c r="B74" s="164"/>
      <c r="C74" s="165" t="s">
        <v>36</v>
      </c>
      <c r="D74" s="166">
        <v>1</v>
      </c>
      <c r="E74" s="166">
        <v>2</v>
      </c>
      <c r="F74" s="166">
        <v>2</v>
      </c>
      <c r="G74" s="166">
        <v>4000</v>
      </c>
      <c r="H74" s="166">
        <v>10</v>
      </c>
      <c r="I74" s="166" t="s">
        <v>67</v>
      </c>
      <c r="J74" s="166"/>
      <c r="K74" s="164"/>
    </row>
    <row r="75" ht="22.8" customHeight="1" spans="1:11">
      <c r="A75" s="164"/>
      <c r="B75" s="164"/>
      <c r="C75" s="165"/>
      <c r="D75" s="164"/>
      <c r="E75" s="164"/>
      <c r="F75" s="164"/>
      <c r="G75" s="164"/>
      <c r="H75" s="164"/>
      <c r="I75" s="164"/>
      <c r="J75" s="164"/>
      <c r="K75" s="164"/>
    </row>
    <row r="76" ht="14.4" spans="1:3">
      <c r="A76" s="167" t="s">
        <v>106</v>
      </c>
      <c r="B76" s="168"/>
      <c r="C76" s="169" t="s">
        <v>147</v>
      </c>
    </row>
    <row r="77" ht="14.4" spans="1:3">
      <c r="A77" s="168"/>
      <c r="B77" s="167" t="s">
        <v>107</v>
      </c>
      <c r="C77" s="170"/>
    </row>
    <row r="78" ht="14.4" spans="1:3">
      <c r="A78" s="168"/>
      <c r="B78" s="168"/>
      <c r="C78" s="171" t="s">
        <v>89</v>
      </c>
    </row>
    <row r="79" spans="1:9">
      <c r="A79" s="168"/>
      <c r="B79" s="168"/>
      <c r="C79" s="171" t="s">
        <v>90</v>
      </c>
      <c r="I79" s="152" t="s">
        <v>148</v>
      </c>
    </row>
    <row r="80" spans="9:9">
      <c r="I80" s="152" t="s">
        <v>149</v>
      </c>
    </row>
    <row r="81" spans="9:9">
      <c r="I81" s="152" t="s">
        <v>93</v>
      </c>
    </row>
  </sheetData>
  <mergeCells count="13">
    <mergeCell ref="A1:K1"/>
    <mergeCell ref="A2:K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196850393700787" right="0.15748031496063" top="0.47244094488189" bottom="0.196850393700787" header="0.31496062992126" footer="0.236220472440945"/>
  <pageSetup paperSize="9" scale="95" orientation="landscape" horizontalDpi="360" verticalDpi="360"/>
  <headerFooter>
    <oddFooter>&amp;C&amp;Z&amp;F&amp;Rหน้าที่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J17"/>
  <sheetViews>
    <sheetView zoomScaleSheetLayoutView="60" workbookViewId="0">
      <selection activeCell="A10" sqref="A10:C10"/>
    </sheetView>
  </sheetViews>
  <sheetFormatPr defaultColWidth="9" defaultRowHeight="20.25" customHeight="1"/>
  <cols>
    <col min="1" max="1" width="5" style="93" customWidth="1"/>
    <col min="2" max="2" width="15.1083333333333" style="25" customWidth="1"/>
    <col min="3" max="3" width="12.3333333333333" style="93" customWidth="1"/>
    <col min="4" max="4" width="12.3333333333333" style="37" customWidth="1"/>
    <col min="5" max="5" width="9.775" style="37" customWidth="1"/>
    <col min="6" max="6" width="12.3333333333333" style="37" customWidth="1"/>
    <col min="7" max="7" width="13.3333333333333" style="37" customWidth="1"/>
    <col min="8" max="8" width="13.775" style="37" customWidth="1"/>
    <col min="9" max="9" width="15.775" style="94" customWidth="1"/>
    <col min="10" max="10" width="17.8833333333333" style="37" customWidth="1"/>
    <col min="11" max="11" width="0.108333333333333" style="25" customWidth="1"/>
    <col min="12" max="15" width="9" style="25"/>
    <col min="16" max="16" width="10.8833333333333" style="25" customWidth="1"/>
    <col min="17" max="16384" width="9" style="25"/>
  </cols>
  <sheetData>
    <row r="1" s="4" customFormat="1" ht="21" spans="1:10">
      <c r="A1" s="7" t="s">
        <v>150</v>
      </c>
      <c r="B1" s="7"/>
      <c r="C1" s="7"/>
      <c r="D1" s="7"/>
      <c r="E1" s="7"/>
      <c r="F1" s="7"/>
      <c r="G1" s="7"/>
      <c r="H1" s="7"/>
      <c r="I1" s="7"/>
      <c r="J1" s="7"/>
    </row>
    <row r="2" s="34" customFormat="1" ht="21" spans="1:10">
      <c r="A2" s="38" t="s">
        <v>151</v>
      </c>
      <c r="B2" s="38"/>
      <c r="C2" s="38"/>
      <c r="D2" s="38"/>
      <c r="E2" s="38"/>
      <c r="F2" s="38"/>
      <c r="G2" s="38"/>
      <c r="H2" s="38"/>
      <c r="I2" s="38"/>
      <c r="J2" s="38"/>
    </row>
    <row r="3" s="133" customFormat="1" customHeight="1" spans="1:10">
      <c r="A3" s="74" t="s">
        <v>2</v>
      </c>
      <c r="B3" s="74" t="s">
        <v>96</v>
      </c>
      <c r="C3" s="136" t="s">
        <v>97</v>
      </c>
      <c r="D3" s="137" t="s">
        <v>58</v>
      </c>
      <c r="E3" s="138" t="s">
        <v>98</v>
      </c>
      <c r="F3" s="138" t="s">
        <v>99</v>
      </c>
      <c r="G3" s="138" t="s">
        <v>100</v>
      </c>
      <c r="H3" s="138" t="s">
        <v>62</v>
      </c>
      <c r="I3" s="137" t="s">
        <v>63</v>
      </c>
      <c r="J3" s="137" t="s">
        <v>64</v>
      </c>
    </row>
    <row r="4" s="133" customFormat="1" ht="23.25" customHeight="1" spans="1:10">
      <c r="A4" s="74"/>
      <c r="B4" s="74"/>
      <c r="C4" s="139"/>
      <c r="D4" s="140"/>
      <c r="E4" s="138"/>
      <c r="F4" s="138"/>
      <c r="G4" s="138"/>
      <c r="H4" s="138"/>
      <c r="I4" s="140"/>
      <c r="J4" s="140"/>
    </row>
    <row r="5" s="134" customFormat="1" ht="25.8" customHeight="1" spans="1:10">
      <c r="A5" s="69">
        <v>1</v>
      </c>
      <c r="B5" s="54" t="s">
        <v>65</v>
      </c>
      <c r="C5" s="69" t="s">
        <v>66</v>
      </c>
      <c r="D5" s="70">
        <v>70</v>
      </c>
      <c r="E5" s="70">
        <v>578.5</v>
      </c>
      <c r="F5" s="70">
        <v>578.5</v>
      </c>
      <c r="G5" s="70">
        <v>828375</v>
      </c>
      <c r="H5" s="141">
        <v>7.5</v>
      </c>
      <c r="I5" s="70" t="s">
        <v>152</v>
      </c>
      <c r="J5" s="70">
        <v>0</v>
      </c>
    </row>
    <row r="6" ht="25.8" customHeight="1" spans="1:10">
      <c r="A6" s="60"/>
      <c r="B6" s="15"/>
      <c r="C6" s="60"/>
      <c r="D6" s="46"/>
      <c r="E6" s="46"/>
      <c r="F6" s="46"/>
      <c r="G6" s="46"/>
      <c r="H6" s="142"/>
      <c r="I6" s="83"/>
      <c r="J6" s="46"/>
    </row>
    <row r="7" ht="25.8" customHeight="1" spans="1:10">
      <c r="A7" s="60"/>
      <c r="B7" s="15"/>
      <c r="C7" s="60"/>
      <c r="D7" s="46"/>
      <c r="E7" s="46"/>
      <c r="F7" s="46"/>
      <c r="G7" s="46"/>
      <c r="H7" s="142"/>
      <c r="I7" s="83"/>
      <c r="J7" s="46"/>
    </row>
    <row r="8" s="134" customFormat="1" ht="25.8" customHeight="1" spans="1:10">
      <c r="A8" s="69"/>
      <c r="B8" s="54"/>
      <c r="C8" s="69"/>
      <c r="D8" s="143"/>
      <c r="E8" s="143"/>
      <c r="F8" s="143"/>
      <c r="G8" s="143"/>
      <c r="H8" s="144"/>
      <c r="I8" s="80"/>
      <c r="J8" s="143"/>
    </row>
    <row r="9" s="134" customFormat="1" ht="25.8" customHeight="1" spans="1:10">
      <c r="A9" s="60"/>
      <c r="B9" s="145"/>
      <c r="C9" s="69"/>
      <c r="D9" s="143"/>
      <c r="E9" s="143"/>
      <c r="F9" s="143"/>
      <c r="G9" s="143"/>
      <c r="H9" s="143"/>
      <c r="I9" s="80"/>
      <c r="J9" s="143"/>
    </row>
    <row r="10" s="135" customFormat="1" customHeight="1" spans="1:10">
      <c r="A10" s="146" t="s">
        <v>5</v>
      </c>
      <c r="B10" s="147"/>
      <c r="C10" s="148"/>
      <c r="D10" s="149">
        <f>SUM(D5:D6)</f>
        <v>70</v>
      </c>
      <c r="E10" s="149">
        <f>SUM(E5:E9)</f>
        <v>578.5</v>
      </c>
      <c r="F10" s="149">
        <f>SUM(F5:F6)</f>
        <v>578.5</v>
      </c>
      <c r="G10" s="149">
        <f>SUM(G5:G6)</f>
        <v>828375</v>
      </c>
      <c r="H10" s="149"/>
      <c r="I10" s="126">
        <f>SUM(I5:I6)</f>
        <v>0</v>
      </c>
      <c r="J10" s="149">
        <f>SUM(J5:J6)</f>
        <v>0</v>
      </c>
    </row>
    <row r="11" s="4" customFormat="1" ht="21" spans="1:3">
      <c r="A11" s="52" t="s">
        <v>153</v>
      </c>
      <c r="B11" s="53"/>
      <c r="C11" s="53"/>
    </row>
    <row r="12" s="4" customFormat="1" ht="21" spans="1:3">
      <c r="A12" s="53"/>
      <c r="B12" s="52" t="s">
        <v>107</v>
      </c>
      <c r="C12" s="53"/>
    </row>
    <row r="13" s="4" customFormat="1" ht="21" spans="1:3">
      <c r="A13" s="53"/>
      <c r="B13" s="53"/>
      <c r="C13" s="52" t="s">
        <v>154</v>
      </c>
    </row>
    <row r="14" s="4" customFormat="1" ht="21" spans="1:8">
      <c r="A14" s="53"/>
      <c r="B14" s="53"/>
      <c r="C14" s="52" t="s">
        <v>90</v>
      </c>
      <c r="H14" s="4" t="s">
        <v>155</v>
      </c>
    </row>
    <row r="15" s="4" customFormat="1" ht="21" spans="8:8">
      <c r="H15" s="4" t="s">
        <v>156</v>
      </c>
    </row>
    <row r="16" s="4" customFormat="1" ht="21" spans="8:8">
      <c r="H16" s="4" t="s">
        <v>93</v>
      </c>
    </row>
    <row r="17" s="4" customFormat="1" ht="21" spans="2:6">
      <c r="B17" s="25"/>
      <c r="F17" s="72"/>
    </row>
  </sheetData>
  <mergeCells count="13">
    <mergeCell ref="A1:J1"/>
    <mergeCell ref="A2:J2"/>
    <mergeCell ref="A10:C1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1.02" right="0.28" top="0.35" bottom="0.23" header="0.31496062992126" footer="0.16"/>
  <pageSetup paperSize="9" scale="90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21"/>
  <sheetViews>
    <sheetView zoomScaleSheetLayoutView="60" workbookViewId="0">
      <selection activeCell="D10" sqref="D10"/>
    </sheetView>
  </sheetViews>
  <sheetFormatPr defaultColWidth="9" defaultRowHeight="21"/>
  <cols>
    <col min="1" max="1" width="5" style="4" customWidth="1"/>
    <col min="2" max="2" width="17.3333333333333" style="25" customWidth="1"/>
    <col min="3" max="3" width="17.6666666666667" style="4" customWidth="1"/>
    <col min="4" max="4" width="9.88333333333333" style="36" customWidth="1"/>
    <col min="5" max="5" width="9.775" style="36" customWidth="1"/>
    <col min="6" max="6" width="11.3333333333333" style="36" customWidth="1"/>
    <col min="7" max="7" width="12.1083333333333" style="36" customWidth="1"/>
    <col min="8" max="8" width="11.2166666666667" style="36" customWidth="1"/>
    <col min="9" max="9" width="14.3333333333333" style="93" customWidth="1"/>
    <col min="10" max="10" width="11.2166666666667" style="4" customWidth="1"/>
    <col min="11" max="11" width="13.6666666666667" style="4" customWidth="1"/>
    <col min="12" max="16384" width="9" style="4"/>
  </cols>
  <sheetData>
    <row r="1" spans="1:10">
      <c r="A1" s="7" t="s">
        <v>150</v>
      </c>
      <c r="B1" s="7"/>
      <c r="C1" s="7"/>
      <c r="D1" s="7"/>
      <c r="E1" s="7"/>
      <c r="F1" s="7"/>
      <c r="G1" s="7"/>
      <c r="H1" s="7"/>
      <c r="I1" s="7"/>
      <c r="J1" s="7"/>
    </row>
    <row r="2" s="34" customFormat="1" spans="1:10">
      <c r="A2" s="38" t="s">
        <v>151</v>
      </c>
      <c r="B2" s="38"/>
      <c r="C2" s="38"/>
      <c r="D2" s="38"/>
      <c r="E2" s="38"/>
      <c r="F2" s="38"/>
      <c r="G2" s="38"/>
      <c r="H2" s="38"/>
      <c r="I2" s="38"/>
      <c r="J2" s="38"/>
    </row>
    <row r="3" ht="5.25" customHeight="1" spans="1:9">
      <c r="A3" s="8"/>
      <c r="B3" s="64"/>
      <c r="C3" s="8"/>
      <c r="D3" s="39"/>
      <c r="E3" s="39"/>
      <c r="F3" s="39"/>
      <c r="G3" s="39"/>
      <c r="H3" s="39"/>
      <c r="I3" s="8"/>
    </row>
    <row r="4" s="2" customFormat="1" ht="28.5" customHeight="1" spans="1:11">
      <c r="A4" s="11" t="s">
        <v>2</v>
      </c>
      <c r="B4" s="21" t="s">
        <v>96</v>
      </c>
      <c r="C4" s="12" t="s">
        <v>97</v>
      </c>
      <c r="D4" s="43" t="s">
        <v>58</v>
      </c>
      <c r="E4" s="44" t="s">
        <v>98</v>
      </c>
      <c r="F4" s="44" t="s">
        <v>99</v>
      </c>
      <c r="G4" s="44" t="s">
        <v>100</v>
      </c>
      <c r="H4" s="44" t="s">
        <v>62</v>
      </c>
      <c r="I4" s="13" t="s">
        <v>63</v>
      </c>
      <c r="J4" s="12" t="s">
        <v>101</v>
      </c>
      <c r="K4" s="11" t="s">
        <v>7</v>
      </c>
    </row>
    <row r="5" s="2" customFormat="1" ht="44.25" customHeight="1" spans="1:11">
      <c r="A5" s="11"/>
      <c r="B5" s="21"/>
      <c r="C5" s="14"/>
      <c r="D5" s="45"/>
      <c r="E5" s="44"/>
      <c r="F5" s="44"/>
      <c r="G5" s="44"/>
      <c r="H5" s="44"/>
      <c r="I5" s="13"/>
      <c r="J5" s="14"/>
      <c r="K5" s="11"/>
    </row>
    <row r="6" s="2" customFormat="1" customHeight="1" spans="1:11">
      <c r="A6" s="11">
        <v>1</v>
      </c>
      <c r="B6" s="21" t="s">
        <v>65</v>
      </c>
      <c r="C6" s="11" t="s">
        <v>78</v>
      </c>
      <c r="D6" s="83">
        <v>10</v>
      </c>
      <c r="E6" s="83">
        <v>36</v>
      </c>
      <c r="F6" s="83">
        <v>31</v>
      </c>
      <c r="G6" s="83">
        <v>13950</v>
      </c>
      <c r="H6" s="83">
        <v>30</v>
      </c>
      <c r="I6" s="13" t="s">
        <v>131</v>
      </c>
      <c r="J6" s="60">
        <v>5</v>
      </c>
      <c r="K6" s="20"/>
    </row>
    <row r="7" s="2" customFormat="1" customHeight="1" spans="1:11">
      <c r="A7" s="11"/>
      <c r="B7" s="15"/>
      <c r="C7" s="60"/>
      <c r="D7" s="83"/>
      <c r="E7" s="83"/>
      <c r="F7" s="83"/>
      <c r="G7" s="83"/>
      <c r="H7" s="83"/>
      <c r="I7" s="60"/>
      <c r="J7" s="60"/>
      <c r="K7" s="11"/>
    </row>
    <row r="8" s="2" customFormat="1" customHeight="1" spans="1:11">
      <c r="A8" s="11"/>
      <c r="B8" s="21"/>
      <c r="C8" s="60"/>
      <c r="D8" s="83"/>
      <c r="E8" s="83"/>
      <c r="F8" s="83"/>
      <c r="G8" s="83"/>
      <c r="H8" s="83"/>
      <c r="I8" s="60"/>
      <c r="J8" s="60"/>
      <c r="K8" s="11"/>
    </row>
    <row r="9" customHeight="1" spans="1:11">
      <c r="A9" s="11"/>
      <c r="B9" s="15"/>
      <c r="C9" s="60"/>
      <c r="D9" s="83"/>
      <c r="E9" s="83"/>
      <c r="F9" s="83"/>
      <c r="G9" s="83"/>
      <c r="H9" s="83"/>
      <c r="I9" s="60"/>
      <c r="J9" s="60"/>
      <c r="K9" s="60"/>
    </row>
    <row r="10" customHeight="1" spans="1:11">
      <c r="A10" s="11"/>
      <c r="B10" s="15"/>
      <c r="C10" s="60"/>
      <c r="D10" s="83"/>
      <c r="E10" s="83"/>
      <c r="F10" s="83"/>
      <c r="G10" s="83"/>
      <c r="H10" s="83"/>
      <c r="I10" s="60"/>
      <c r="J10" s="60"/>
      <c r="K10" s="20"/>
    </row>
    <row r="11" customHeight="1" spans="1:11">
      <c r="A11" s="11"/>
      <c r="B11" s="15"/>
      <c r="C11" s="60"/>
      <c r="D11" s="83"/>
      <c r="E11" s="83"/>
      <c r="F11" s="83"/>
      <c r="G11" s="83"/>
      <c r="H11" s="83"/>
      <c r="I11" s="60"/>
      <c r="J11" s="60"/>
      <c r="K11" s="20"/>
    </row>
    <row r="12" customHeight="1" spans="1:11">
      <c r="A12" s="11"/>
      <c r="B12" s="15"/>
      <c r="C12" s="60"/>
      <c r="D12" s="83"/>
      <c r="E12" s="83"/>
      <c r="F12" s="83"/>
      <c r="G12" s="83"/>
      <c r="H12" s="83"/>
      <c r="I12" s="60"/>
      <c r="J12" s="60"/>
      <c r="K12" s="20"/>
    </row>
    <row r="13" customHeight="1" spans="1:11">
      <c r="A13" s="11"/>
      <c r="B13" s="84"/>
      <c r="C13" s="60"/>
      <c r="D13" s="83"/>
      <c r="E13" s="83"/>
      <c r="F13" s="83"/>
      <c r="G13" s="83"/>
      <c r="H13" s="83"/>
      <c r="I13" s="60"/>
      <c r="J13" s="60"/>
      <c r="K13" s="20"/>
    </row>
    <row r="14" s="1" customFormat="1" customHeight="1" spans="1:11">
      <c r="A14" s="129" t="s">
        <v>5</v>
      </c>
      <c r="B14" s="130"/>
      <c r="C14" s="131"/>
      <c r="D14" s="62">
        <f>SUM(D6:D13)</f>
        <v>10</v>
      </c>
      <c r="E14" s="62">
        <f>SUM(E6:E13)</f>
        <v>36</v>
      </c>
      <c r="F14" s="62">
        <f>SUM(F6:F13)</f>
        <v>31</v>
      </c>
      <c r="G14" s="62">
        <f>SUM(G6:G13)</f>
        <v>13950</v>
      </c>
      <c r="H14" s="62"/>
      <c r="I14" s="116"/>
      <c r="J14" s="132">
        <f>SUM(J6:J12)</f>
        <v>5</v>
      </c>
      <c r="K14" s="88"/>
    </row>
    <row r="15" spans="1:9">
      <c r="A15" s="52" t="s">
        <v>153</v>
      </c>
      <c r="B15" s="53"/>
      <c r="C15" s="53"/>
      <c r="D15" s="4"/>
      <c r="E15" s="4"/>
      <c r="F15" s="4"/>
      <c r="G15" s="4"/>
      <c r="H15" s="4"/>
      <c r="I15" s="4"/>
    </row>
    <row r="16" spans="1:9">
      <c r="A16" s="53"/>
      <c r="B16" s="52" t="s">
        <v>107</v>
      </c>
      <c r="C16" s="53"/>
      <c r="D16" s="4"/>
      <c r="E16" s="4"/>
      <c r="F16" s="4"/>
      <c r="G16" s="4"/>
      <c r="H16" s="4"/>
      <c r="I16" s="4"/>
    </row>
    <row r="17" spans="1:9">
      <c r="A17" s="53"/>
      <c r="B17" s="53"/>
      <c r="C17" s="52" t="s">
        <v>154</v>
      </c>
      <c r="D17" s="4"/>
      <c r="E17" s="4"/>
      <c r="F17" s="4"/>
      <c r="G17" s="4"/>
      <c r="H17" s="4"/>
      <c r="I17" s="4"/>
    </row>
    <row r="18" spans="1:9">
      <c r="A18" s="53"/>
      <c r="B18" s="53"/>
      <c r="C18" s="52" t="s">
        <v>90</v>
      </c>
      <c r="D18" s="4"/>
      <c r="E18" s="4"/>
      <c r="F18" s="4"/>
      <c r="G18" s="4"/>
      <c r="H18" s="4" t="s">
        <v>155</v>
      </c>
      <c r="I18" s="4"/>
    </row>
    <row r="19" spans="2:9">
      <c r="B19" s="4"/>
      <c r="D19" s="4"/>
      <c r="E19" s="4"/>
      <c r="F19" s="4"/>
      <c r="G19" s="4"/>
      <c r="H19" s="4" t="s">
        <v>156</v>
      </c>
      <c r="I19" s="4"/>
    </row>
    <row r="20" spans="2:9">
      <c r="B20" s="4"/>
      <c r="D20" s="4"/>
      <c r="E20" s="4"/>
      <c r="F20" s="4"/>
      <c r="G20" s="4"/>
      <c r="H20" s="4" t="s">
        <v>93</v>
      </c>
      <c r="I20" s="4"/>
    </row>
    <row r="21" spans="4:9">
      <c r="D21" s="4"/>
      <c r="E21" s="4"/>
      <c r="F21" s="72"/>
      <c r="G21" s="4"/>
      <c r="H21" s="4"/>
      <c r="I21" s="4"/>
    </row>
  </sheetData>
  <mergeCells count="14">
    <mergeCell ref="A1:J1"/>
    <mergeCell ref="A2:J2"/>
    <mergeCell ref="A14:C1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236220472440945" right="0.236220472440945" top="0.748031496062992" bottom="0.748031496062992" header="0.31496062992126" footer="0.31496062992126"/>
  <pageSetup paperSize="9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18"/>
  <sheetViews>
    <sheetView zoomScaleSheetLayoutView="60" workbookViewId="0">
      <selection activeCell="D16" sqref="D16"/>
    </sheetView>
  </sheetViews>
  <sheetFormatPr defaultColWidth="9" defaultRowHeight="21"/>
  <cols>
    <col min="1" max="1" width="5" style="93" customWidth="1"/>
    <col min="2" max="2" width="10.8833333333333" style="25" customWidth="1"/>
    <col min="3" max="3" width="12.3333333333333" style="4" customWidth="1"/>
    <col min="4" max="4" width="9.88333333333333" style="4" customWidth="1"/>
    <col min="5" max="5" width="9.21666666666667" style="4" customWidth="1"/>
    <col min="6" max="6" width="11.2166666666667" style="4" customWidth="1"/>
    <col min="7" max="7" width="12.2166666666667" style="4" customWidth="1"/>
    <col min="8" max="8" width="11.1083333333333" style="101" customWidth="1"/>
    <col min="9" max="9" width="11.2166666666667" style="4" customWidth="1"/>
    <col min="10" max="10" width="12.6666666666667" style="63" customWidth="1"/>
    <col min="11" max="11" width="13.1083333333333" style="4" customWidth="1"/>
    <col min="12" max="16384" width="9" style="4"/>
  </cols>
  <sheetData>
    <row r="1" spans="1:10">
      <c r="A1" s="7" t="s">
        <v>150</v>
      </c>
      <c r="B1" s="7"/>
      <c r="C1" s="7"/>
      <c r="D1" s="7"/>
      <c r="E1" s="7"/>
      <c r="F1" s="7"/>
      <c r="G1" s="7"/>
      <c r="H1" s="7"/>
      <c r="I1" s="7"/>
      <c r="J1" s="7"/>
    </row>
    <row r="2" s="34" customFormat="1" spans="1:10">
      <c r="A2" s="38" t="s">
        <v>157</v>
      </c>
      <c r="B2" s="38"/>
      <c r="C2" s="38"/>
      <c r="D2" s="38"/>
      <c r="E2" s="38"/>
      <c r="F2" s="38"/>
      <c r="G2" s="38"/>
      <c r="H2" s="38"/>
      <c r="I2" s="38"/>
      <c r="J2" s="38"/>
    </row>
    <row r="3" ht="5.25" customHeight="1" spans="1:10">
      <c r="A3" s="8"/>
      <c r="B3" s="64"/>
      <c r="C3" s="8"/>
      <c r="D3" s="8"/>
      <c r="E3" s="8"/>
      <c r="G3" s="8"/>
      <c r="H3" s="102"/>
      <c r="I3" s="8"/>
      <c r="J3" s="65"/>
    </row>
    <row r="4" s="2" customFormat="1" ht="28.5" customHeight="1" spans="1:11">
      <c r="A4" s="11" t="s">
        <v>2</v>
      </c>
      <c r="B4" s="21" t="s">
        <v>96</v>
      </c>
      <c r="C4" s="12" t="s">
        <v>97</v>
      </c>
      <c r="D4" s="12" t="s">
        <v>58</v>
      </c>
      <c r="E4" s="13" t="s">
        <v>98</v>
      </c>
      <c r="F4" s="12" t="s">
        <v>64</v>
      </c>
      <c r="G4" s="13" t="s">
        <v>99</v>
      </c>
      <c r="H4" s="78" t="s">
        <v>100</v>
      </c>
      <c r="I4" s="13" t="s">
        <v>62</v>
      </c>
      <c r="J4" s="12" t="s">
        <v>63</v>
      </c>
      <c r="K4" s="11" t="s">
        <v>7</v>
      </c>
    </row>
    <row r="5" s="2" customFormat="1" ht="38.25" customHeight="1" spans="1:11">
      <c r="A5" s="11"/>
      <c r="B5" s="21"/>
      <c r="C5" s="14"/>
      <c r="D5" s="14"/>
      <c r="E5" s="13"/>
      <c r="F5" s="14"/>
      <c r="G5" s="13"/>
      <c r="H5" s="79"/>
      <c r="I5" s="13"/>
      <c r="J5" s="14"/>
      <c r="K5" s="11"/>
    </row>
    <row r="6" s="34" customFormat="1" ht="26.4" customHeight="1" spans="1:11">
      <c r="A6" s="49">
        <v>1</v>
      </c>
      <c r="B6" s="54" t="s">
        <v>65</v>
      </c>
      <c r="C6" s="69" t="s">
        <v>32</v>
      </c>
      <c r="D6" s="70">
        <v>37</v>
      </c>
      <c r="E6" s="70">
        <v>101</v>
      </c>
      <c r="F6" s="70">
        <v>0</v>
      </c>
      <c r="G6" s="70">
        <v>101</v>
      </c>
      <c r="H6" s="70">
        <v>145500</v>
      </c>
      <c r="I6" s="80">
        <v>30</v>
      </c>
      <c r="J6" s="80" t="s">
        <v>158</v>
      </c>
      <c r="K6" s="90"/>
    </row>
    <row r="7" s="34" customFormat="1" ht="26.4" customHeight="1" spans="1:11">
      <c r="A7" s="49"/>
      <c r="B7" s="54"/>
      <c r="C7" s="69"/>
      <c r="D7" s="70"/>
      <c r="E7" s="70"/>
      <c r="F7" s="70"/>
      <c r="G7" s="70"/>
      <c r="H7" s="70"/>
      <c r="I7" s="80"/>
      <c r="J7" s="80"/>
      <c r="K7" s="90"/>
    </row>
    <row r="8" s="34" customFormat="1" ht="26.4" customHeight="1" spans="1:11">
      <c r="A8" s="49"/>
      <c r="B8" s="54"/>
      <c r="C8" s="69"/>
      <c r="D8" s="70"/>
      <c r="E8" s="70"/>
      <c r="F8" s="70"/>
      <c r="G8" s="70"/>
      <c r="H8" s="70"/>
      <c r="I8" s="80"/>
      <c r="J8" s="80"/>
      <c r="K8" s="90"/>
    </row>
    <row r="9" ht="26.4" customHeight="1" spans="1:11">
      <c r="A9" s="60"/>
      <c r="B9" s="15"/>
      <c r="C9" s="60"/>
      <c r="D9" s="47"/>
      <c r="E9" s="47"/>
      <c r="F9" s="47"/>
      <c r="G9" s="47"/>
      <c r="H9" s="47"/>
      <c r="I9" s="47"/>
      <c r="J9" s="83"/>
      <c r="K9" s="20"/>
    </row>
    <row r="10" s="1" customFormat="1" ht="26.4" customHeight="1" spans="1:11">
      <c r="A10" s="109" t="s">
        <v>5</v>
      </c>
      <c r="B10" s="110"/>
      <c r="C10" s="60" t="s">
        <v>32</v>
      </c>
      <c r="D10" s="127">
        <f>SUM(D6:D9)</f>
        <v>37</v>
      </c>
      <c r="E10" s="62">
        <f>SUM(E6:E9)</f>
        <v>101</v>
      </c>
      <c r="F10" s="127">
        <f>SUM(F6:F9)</f>
        <v>0</v>
      </c>
      <c r="G10" s="127">
        <f>SUM(G6:G9)</f>
        <v>101</v>
      </c>
      <c r="H10" s="89">
        <f>SUM(H6:H9)</f>
        <v>145500</v>
      </c>
      <c r="I10" s="128" t="s">
        <v>159</v>
      </c>
      <c r="J10" s="92" t="s">
        <v>160</v>
      </c>
      <c r="K10" s="88"/>
    </row>
    <row r="11" spans="1:10">
      <c r="A11" s="52" t="s">
        <v>153</v>
      </c>
      <c r="B11" s="53"/>
      <c r="C11" s="53"/>
      <c r="H11" s="4"/>
      <c r="J11" s="4"/>
    </row>
    <row r="12" spans="1:10">
      <c r="A12" s="53"/>
      <c r="B12" s="52" t="s">
        <v>107</v>
      </c>
      <c r="C12" s="53"/>
      <c r="H12" s="4"/>
      <c r="J12" s="4"/>
    </row>
    <row r="13" spans="1:10">
      <c r="A13" s="53"/>
      <c r="B13" s="53"/>
      <c r="C13" s="52" t="s">
        <v>154</v>
      </c>
      <c r="H13" s="4"/>
      <c r="J13" s="4"/>
    </row>
    <row r="14" spans="1:10">
      <c r="A14" s="53"/>
      <c r="B14" s="53"/>
      <c r="C14" s="52" t="s">
        <v>90</v>
      </c>
      <c r="H14" s="4" t="s">
        <v>155</v>
      </c>
      <c r="J14" s="4"/>
    </row>
    <row r="15" spans="1:10">
      <c r="A15" s="4"/>
      <c r="B15" s="4"/>
      <c r="H15" s="4" t="s">
        <v>156</v>
      </c>
      <c r="J15" s="4"/>
    </row>
    <row r="16" spans="1:10">
      <c r="A16" s="4"/>
      <c r="B16" s="4"/>
      <c r="H16" s="4" t="s">
        <v>93</v>
      </c>
      <c r="J16" s="4"/>
    </row>
    <row r="17" ht="17.4" customHeight="1" spans="1:10">
      <c r="A17" s="4"/>
      <c r="F17" s="72"/>
      <c r="H17" s="4"/>
      <c r="J17" s="4"/>
    </row>
    <row r="18" ht="17.4" customHeight="1"/>
  </sheetData>
  <mergeCells count="13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91" right="0.708661417322835" top="0.748031496062992" bottom="0.748031496062992" header="0.31496062992126" footer="0.3149606299212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ไม้ดอก</vt:lpstr>
      <vt:lpstr>หมู่บ้านไม้ผล</vt:lpstr>
      <vt:lpstr>อำเภอ (2)</vt:lpstr>
      <vt:lpstr>มันสำปะหลัง</vt:lpstr>
      <vt:lpstr>ยางพารา</vt:lpstr>
      <vt:lpstr>อำเภอ</vt:lpstr>
      <vt:lpstr>ปาล์มน้ำมัน</vt:lpstr>
      <vt:lpstr>มะม่วงหิมพานต์</vt:lpstr>
      <vt:lpstr>ลำไย</vt:lpstr>
      <vt:lpstr>ทุเรียน</vt:lpstr>
      <vt:lpstr>ฝรั่ง</vt:lpstr>
      <vt:lpstr>พุทรา</vt:lpstr>
      <vt:lpstr>มะละกอ</vt:lpstr>
      <vt:lpstr>มะขามหวาน</vt:lpstr>
      <vt:lpstr>กล้วยน้ำหว้า</vt:lpstr>
      <vt:lpstr>ไผ่เลี้ยง</vt:lpstr>
      <vt:lpstr>มะนาว</vt:lpstr>
      <vt:lpstr>มะม่วง</vt:lpstr>
      <vt:lpstr>ชุมพู</vt:lpstr>
      <vt:lpstr>น้อยหน่า</vt:lpstr>
      <vt:lpstr>มะพร้าว</vt:lpstr>
      <vt:lpstr>น้อยหน่า1</vt:lpstr>
      <vt:lpstr>Sheet3</vt:lpstr>
      <vt:lpstr>ตะกู</vt:lpstr>
      <vt:lpstr>สรุปไม้ผล</vt:lpstr>
      <vt:lpstr>สรุปไม้ผลอื่นๆ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2016-06-09T03:25:17Z</dcterms:created>
  <cp:lastPrinted>2023-06-09T11:34:28Z</cp:lastPrinted>
  <dcterms:modified xsi:type="dcterms:W3CDTF">2025-03-19T19:23:16Z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AD0A885E769F4E5AB3CCB8217CE61195_13</vt:lpwstr>
  </property>
  <property fmtid="{D5CDD505-2E9C-101B-9397-08002B2CF9AE}" pid="3" name="KSOProductBuildVer">
    <vt:lpwstr>1054-12.2.0.20326</vt:lpwstr>
  </property>
</Properties>
</file>